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_DANIEL\2021_MPPA\3_RETEAUA HIDROGRAFIC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P20" i="1"/>
  <c r="Q20" i="1"/>
  <c r="R20" i="1"/>
  <c r="H20" i="1"/>
  <c r="K20" i="1"/>
  <c r="L20" i="1"/>
  <c r="M2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3" i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" i="1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R2" i="1"/>
  <c r="Q2" i="1"/>
  <c r="K19" i="1"/>
  <c r="L19" i="1"/>
  <c r="L18" i="1"/>
  <c r="K17" i="1"/>
  <c r="L17" i="1"/>
  <c r="L16" i="1"/>
  <c r="M16" i="1"/>
  <c r="L15" i="1"/>
  <c r="L14" i="1"/>
  <c r="L13" i="1"/>
  <c r="M13" i="1"/>
  <c r="L4" i="1"/>
  <c r="L5" i="1"/>
  <c r="L6" i="1"/>
  <c r="L7" i="1"/>
  <c r="L8" i="1"/>
  <c r="L9" i="1"/>
  <c r="L10" i="1"/>
  <c r="L11" i="1"/>
  <c r="L12" i="1"/>
  <c r="M2" i="1"/>
  <c r="L3" i="1"/>
  <c r="L2" i="1"/>
  <c r="N20" i="1" l="1"/>
  <c r="S20" i="1"/>
  <c r="I19" i="1"/>
  <c r="I20" i="1" s="1"/>
  <c r="S2" i="1"/>
  <c r="S18" i="1"/>
  <c r="S16" i="1"/>
  <c r="S14" i="1"/>
  <c r="S12" i="1"/>
  <c r="S10" i="1"/>
  <c r="S8" i="1"/>
  <c r="S6" i="1"/>
  <c r="S4" i="1"/>
  <c r="S19" i="1"/>
  <c r="S17" i="1"/>
  <c r="S15" i="1"/>
  <c r="S13" i="1"/>
  <c r="S11" i="1"/>
  <c r="S9" i="1"/>
  <c r="S7" i="1"/>
  <c r="S5" i="1"/>
  <c r="S3" i="1"/>
  <c r="K5" i="1"/>
  <c r="M14" i="1"/>
  <c r="K15" i="1"/>
  <c r="M18" i="1"/>
  <c r="K13" i="1"/>
  <c r="K14" i="1"/>
  <c r="M15" i="1"/>
  <c r="K16" i="1"/>
  <c r="M17" i="1"/>
  <c r="N17" i="1" s="1"/>
  <c r="K18" i="1"/>
  <c r="M19" i="1"/>
  <c r="N19" i="1" s="1"/>
  <c r="M3" i="1"/>
  <c r="K3" i="1"/>
  <c r="K2" i="1"/>
  <c r="M12" i="1"/>
  <c r="K12" i="1"/>
  <c r="M10" i="1"/>
  <c r="K10" i="1"/>
  <c r="M8" i="1"/>
  <c r="K8" i="1"/>
  <c r="M6" i="1"/>
  <c r="K6" i="1"/>
  <c r="M4" i="1"/>
  <c r="K4" i="1"/>
  <c r="M11" i="1"/>
  <c r="K11" i="1"/>
  <c r="M9" i="1"/>
  <c r="K9" i="1"/>
  <c r="M7" i="1"/>
  <c r="K7" i="1"/>
  <c r="M5" i="1"/>
  <c r="N5" i="1" s="1"/>
  <c r="N2" i="1" l="1"/>
  <c r="N18" i="1"/>
  <c r="N16" i="1"/>
  <c r="N14" i="1"/>
  <c r="N13" i="1"/>
  <c r="N15" i="1"/>
  <c r="N6" i="1"/>
  <c r="N11" i="1"/>
  <c r="N8" i="1"/>
  <c r="N10" i="1"/>
  <c r="N12" i="1"/>
  <c r="N3" i="1"/>
  <c r="N4" i="1"/>
  <c r="N7" i="1"/>
  <c r="N9" i="1"/>
</calcChain>
</file>

<file path=xl/sharedStrings.xml><?xml version="1.0" encoding="utf-8"?>
<sst xmlns="http://schemas.openxmlformats.org/spreadsheetml/2006/main" count="59" uniqueCount="54">
  <si>
    <t>Simbol marime</t>
  </si>
  <si>
    <t>Valoarea</t>
  </si>
  <si>
    <t>Q</t>
  </si>
  <si>
    <t>m3/s</t>
  </si>
  <si>
    <t>DL</t>
  </si>
  <si>
    <t>Dispersie longitudinala</t>
  </si>
  <si>
    <t>TCONT</t>
  </si>
  <si>
    <t>zi</t>
  </si>
  <si>
    <t>Durata contaminarii</t>
  </si>
  <si>
    <t>Co</t>
  </si>
  <si>
    <t>mg/L</t>
  </si>
  <si>
    <t>Concentratia contaminarii</t>
  </si>
  <si>
    <t>U</t>
  </si>
  <si>
    <t>Viteza de curgere</t>
  </si>
  <si>
    <t>Debit rau (Dambovita)</t>
  </si>
  <si>
    <t>L[m]</t>
  </si>
  <si>
    <t>exp((Ux/DL))</t>
  </si>
  <si>
    <t>erfc(x-Ut/(2*sqrt(DLt)))</t>
  </si>
  <si>
    <t>UM</t>
  </si>
  <si>
    <t>m2/zi</t>
  </si>
  <si>
    <t>m/zi</t>
  </si>
  <si>
    <t>erfc(x-U(t-TCONT)/..</t>
  </si>
  <si>
    <t>erfc(x+U(t-TCONT)/..</t>
  </si>
  <si>
    <t>erfc(x+Ut/(2*sqrt(DLt)))</t>
  </si>
  <si>
    <t>x</t>
  </si>
  <si>
    <t>y</t>
  </si>
  <si>
    <t>doj</t>
  </si>
  <si>
    <t>P</t>
  </si>
  <si>
    <t>Po</t>
  </si>
  <si>
    <t>P1</t>
  </si>
  <si>
    <t>P2</t>
  </si>
  <si>
    <t>P3</t>
  </si>
  <si>
    <t>P4</t>
  </si>
  <si>
    <t>P16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</si>
  <si>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</si>
  <si>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</si>
  <si>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</si>
  <si>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</si>
  <si>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</si>
  <si>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</si>
  <si>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</si>
  <si>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</si>
  <si>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</si>
  <si>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</si>
  <si>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</si>
  <si>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P17</t>
  </si>
  <si>
    <t>di,i-1</t>
  </si>
  <si>
    <t>P18</t>
  </si>
  <si>
    <t>t1&lt;TCONT</t>
  </si>
  <si>
    <t>t2&gt;TCONT</t>
  </si>
  <si>
    <t>Moment al contaminarii</t>
  </si>
  <si>
    <t>C(x,t1)</t>
  </si>
  <si>
    <t>C(x,t2)</t>
  </si>
  <si>
    <t xml:space="preserve">Denumire marime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</si>
</sst>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2" borderId="1" xfId="0" applyFill="1" applyBorder="1"/>
    <xf numFmtId="0" fontId="0" fillId="5" borderId="1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2" borderId="4" xfId="0" applyFill="1" applyBorder="1"/>
    <xf numFmtId="0" fontId="0" fillId="4" borderId="4" xfId="0" applyFill="1" applyBorder="1"/>
    <xf numFmtId="0" fontId="0" fillId="0" borderId="9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1" fillId="0" borderId="20" xfId="0" applyFont="1" applyBorder="1"/>
    <xf numFmtId="0" fontId="1" fillId="0" borderId="21" xfId="0" applyFont="1" applyBorder="1"/>
    <xf numFmtId="0" fontId="0" fillId="2" borderId="23" xfId="0" applyFill="1" applyBorder="1"/>
    <xf numFmtId="0" fontId="0" fillId="4" borderId="8" xfId="0" applyFill="1" applyBorder="1"/>
    <xf numFmtId="0" fontId="0" fillId="4" borderId="9" xfId="0" applyFill="1" applyBorder="1"/>
    <xf numFmtId="11" fontId="0" fillId="0" borderId="3" xfId="0" applyNumberFormat="1" applyBorder="1"/>
    <xf numFmtId="11" fontId="0" fillId="5" borderId="1" xfId="0" applyNumberFormat="1" applyFill="1" applyBorder="1"/>
    <xf numFmtId="11" fontId="0" fillId="0" borderId="2" xfId="0" applyNumberFormat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3" borderId="5" xfId="0" applyNumberFormat="1" applyFill="1" applyBorder="1"/>
    <xf numFmtId="2" fontId="0" fillId="3" borderId="6" xfId="0" applyNumberFormat="1" applyFill="1" applyBorder="1"/>
    <xf numFmtId="11" fontId="0" fillId="0" borderId="1" xfId="0" applyNumberFormat="1" applyBorder="1"/>
    <xf numFmtId="2" fontId="0" fillId="4" borderId="5" xfId="0" applyNumberFormat="1" applyFill="1" applyBorder="1"/>
    <xf numFmtId="2" fontId="0" fillId="4" borderId="6" xfId="0" applyNumberFormat="1" applyFill="1" applyBorder="1"/>
    <xf numFmtId="0" fontId="0" fillId="6" borderId="18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9" xfId="0" applyFill="1" applyBorder="1"/>
    <xf numFmtId="2" fontId="2" fillId="6" borderId="12" xfId="1" applyNumberFormat="1" applyFont="1" applyFill="1" applyBorder="1"/>
    <xf numFmtId="2" fontId="2" fillId="6" borderId="15" xfId="1" applyNumberFormat="1" applyFont="1" applyFill="1" applyBorder="1"/>
    <xf numFmtId="0" fontId="0" fillId="6" borderId="11" xfId="0" applyFill="1" applyBorder="1"/>
    <xf numFmtId="2" fontId="2" fillId="6" borderId="3" xfId="1" applyNumberFormat="1" applyFont="1" applyFill="1" applyBorder="1"/>
    <xf numFmtId="2" fontId="2" fillId="6" borderId="16" xfId="1" applyNumberFormat="1" applyFont="1" applyFill="1" applyBorder="1"/>
    <xf numFmtId="0" fontId="0" fillId="6" borderId="5" xfId="0" applyFill="1" applyBorder="1"/>
    <xf numFmtId="0" fontId="0" fillId="6" borderId="6" xfId="0" applyFill="1" applyBorder="1"/>
    <xf numFmtId="2" fontId="2" fillId="6" borderId="17" xfId="1" applyNumberFormat="1" applyFont="1" applyFill="1" applyBorder="1"/>
    <xf numFmtId="2" fontId="2" fillId="6" borderId="10" xfId="1" applyNumberFormat="1" applyFont="1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26" xfId="0" applyFill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12" xfId="0" applyNumberFormat="1" applyBorder="1"/>
    <xf numFmtId="2" fontId="0" fillId="0" borderId="7" xfId="0" applyNumberFormat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54367295322264E-2"/>
          <c:y val="2.444036452949977E-2"/>
          <c:w val="0.85809633645420125"/>
          <c:h val="0.84782610219019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C(x,t1)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Sheet1!$J$2:$J$20</c:f>
              <c:numCache>
                <c:formatCode>0.00</c:formatCode>
                <c:ptCount val="19"/>
                <c:pt idx="0">
                  <c:v>0</c:v>
                </c:pt>
                <c:pt idx="1">
                  <c:v>298.27451924433495</c:v>
                </c:pt>
                <c:pt idx="2">
                  <c:v>580.03071369287045</c:v>
                </c:pt>
                <c:pt idx="3">
                  <c:v>944.40300463815402</c:v>
                </c:pt>
                <c:pt idx="4">
                  <c:v>1350.5217160448917</c:v>
                </c:pt>
                <c:pt idx="5">
                  <c:v>1714.8940069892419</c:v>
                </c:pt>
                <c:pt idx="6">
                  <c:v>2740.5020357751737</c:v>
                </c:pt>
                <c:pt idx="7">
                  <c:v>3747.2528916619735</c:v>
                </c:pt>
                <c:pt idx="8">
                  <c:v>4592.5214750079895</c:v>
                </c:pt>
                <c:pt idx="9">
                  <c:v>5569.2544840726669</c:v>
                </c:pt>
                <c:pt idx="10">
                  <c:v>6724.1704834495104</c:v>
                </c:pt>
                <c:pt idx="11">
                  <c:v>8058.0946854215554</c:v>
                </c:pt>
                <c:pt idx="12">
                  <c:v>9256.0584818354819</c:v>
                </c:pt>
                <c:pt idx="13">
                  <c:v>10465.393807956205</c:v>
                </c:pt>
                <c:pt idx="14">
                  <c:v>12087.549931412561</c:v>
                </c:pt>
                <c:pt idx="15">
                  <c:v>14114.095117135128</c:v>
                </c:pt>
                <c:pt idx="16">
                  <c:v>15845.629440671777</c:v>
                </c:pt>
                <c:pt idx="17">
                  <c:v>17972.520315541136</c:v>
                </c:pt>
                <c:pt idx="18">
                  <c:v>20940.775469929871</c:v>
                </c:pt>
              </c:numCache>
            </c:numRef>
          </c:xVal>
          <c:yVal>
            <c:numRef>
              <c:f>Sheet1!$N$2:$N$20</c:f>
              <c:numCache>
                <c:formatCode>0.00</c:formatCode>
                <c:ptCount val="19"/>
                <c:pt idx="0">
                  <c:v>41</c:v>
                </c:pt>
                <c:pt idx="1">
                  <c:v>36.800616701724927</c:v>
                </c:pt>
                <c:pt idx="2">
                  <c:v>31.717541443316723</c:v>
                </c:pt>
                <c:pt idx="3">
                  <c:v>24.239624748865392</c:v>
                </c:pt>
                <c:pt idx="4">
                  <c:v>16.039210001577018</c:v>
                </c:pt>
                <c:pt idx="5">
                  <c:v>9.9180362720539978</c:v>
                </c:pt>
                <c:pt idx="6">
                  <c:v>1.3986287630186931</c:v>
                </c:pt>
                <c:pt idx="7">
                  <c:v>8.1190847074241665E-2</c:v>
                </c:pt>
                <c:pt idx="8">
                  <c:v>3.5668186368796226E-3</c:v>
                </c:pt>
                <c:pt idx="9">
                  <c:v>4.1059724998777898E-5</c:v>
                </c:pt>
                <c:pt idx="10">
                  <c:v>6.3361513940059706E-8</c:v>
                </c:pt>
                <c:pt idx="11">
                  <c:v>7.0536347076607002E-12</c:v>
                </c:pt>
                <c:pt idx="12">
                  <c:v>4.4587610677383803E-16</c:v>
                </c:pt>
                <c:pt idx="13">
                  <c:v>6.097602891600247E-21</c:v>
                </c:pt>
                <c:pt idx="14">
                  <c:v>1.8707868119530759E-28</c:v>
                </c:pt>
                <c:pt idx="15">
                  <c:v>1.9540342080387272E-39</c:v>
                </c:pt>
                <c:pt idx="16">
                  <c:v>3.18059343324352E-50</c:v>
                </c:pt>
                <c:pt idx="17">
                  <c:v>2.9904133862274287E-65</c:v>
                </c:pt>
                <c:pt idx="18">
                  <c:v>1.6997783395634221E-89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Sheet1!$S$1</c:f>
              <c:strCache>
                <c:ptCount val="1"/>
                <c:pt idx="0">
                  <c:v>C(x,t2)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Sheet1!$J$2:$J$20</c:f>
              <c:numCache>
                <c:formatCode>0.00</c:formatCode>
                <c:ptCount val="19"/>
                <c:pt idx="0">
                  <c:v>0</c:v>
                </c:pt>
                <c:pt idx="1">
                  <c:v>298.27451924433495</c:v>
                </c:pt>
                <c:pt idx="2">
                  <c:v>580.03071369287045</c:v>
                </c:pt>
                <c:pt idx="3">
                  <c:v>944.40300463815402</c:v>
                </c:pt>
                <c:pt idx="4">
                  <c:v>1350.5217160448917</c:v>
                </c:pt>
                <c:pt idx="5">
                  <c:v>1714.8940069892419</c:v>
                </c:pt>
                <c:pt idx="6">
                  <c:v>2740.5020357751737</c:v>
                </c:pt>
                <c:pt idx="7">
                  <c:v>3747.2528916619735</c:v>
                </c:pt>
                <c:pt idx="8">
                  <c:v>4592.5214750079895</c:v>
                </c:pt>
                <c:pt idx="9">
                  <c:v>5569.2544840726669</c:v>
                </c:pt>
                <c:pt idx="10">
                  <c:v>6724.1704834495104</c:v>
                </c:pt>
                <c:pt idx="11">
                  <c:v>8058.0946854215554</c:v>
                </c:pt>
                <c:pt idx="12">
                  <c:v>9256.0584818354819</c:v>
                </c:pt>
                <c:pt idx="13">
                  <c:v>10465.393807956205</c:v>
                </c:pt>
                <c:pt idx="14">
                  <c:v>12087.549931412561</c:v>
                </c:pt>
                <c:pt idx="15">
                  <c:v>14114.095117135128</c:v>
                </c:pt>
                <c:pt idx="16">
                  <c:v>15845.629440671777</c:v>
                </c:pt>
                <c:pt idx="17">
                  <c:v>17972.520315541136</c:v>
                </c:pt>
                <c:pt idx="18">
                  <c:v>20940.775469929871</c:v>
                </c:pt>
              </c:numCache>
            </c:numRef>
          </c:xVal>
          <c:yVal>
            <c:numRef>
              <c:f>Sheet1!$S$2:$S$20</c:f>
              <c:numCache>
                <c:formatCode>0.00</c:formatCode>
                <c:ptCount val="19"/>
                <c:pt idx="0">
                  <c:v>6.4011296263544182E-16</c:v>
                </c:pt>
                <c:pt idx="1">
                  <c:v>5.040174356433539E-2</c:v>
                </c:pt>
                <c:pt idx="2">
                  <c:v>0.11771969972349076</c:v>
                </c:pt>
                <c:pt idx="3">
                  <c:v>0.23969872524651908</c:v>
                </c:pt>
                <c:pt idx="4">
                  <c:v>0.4320700622392547</c:v>
                </c:pt>
                <c:pt idx="5">
                  <c:v>0.66466318263692281</c:v>
                </c:pt>
                <c:pt idx="6">
                  <c:v>1.681588691507695</c:v>
                </c:pt>
                <c:pt idx="7">
                  <c:v>3.2165709026210139</c:v>
                </c:pt>
                <c:pt idx="8">
                  <c:v>4.7862258622376377</c:v>
                </c:pt>
                <c:pt idx="9">
                  <c:v>6.5762725076956086</c:v>
                </c:pt>
                <c:pt idx="10">
                  <c:v>8.0301189509538187</c:v>
                </c:pt>
                <c:pt idx="11">
                  <c:v>8.1263698383436367</c:v>
                </c:pt>
                <c:pt idx="12">
                  <c:v>6.8048314053275707</c:v>
                </c:pt>
                <c:pt idx="13">
                  <c:v>4.7874138131137318</c:v>
                </c:pt>
                <c:pt idx="14">
                  <c:v>2.2998557468934528</c:v>
                </c:pt>
                <c:pt idx="15">
                  <c:v>0.61424615046758446</c:v>
                </c:pt>
                <c:pt idx="16">
                  <c:v>0.14112517031991759</c:v>
                </c:pt>
                <c:pt idx="17">
                  <c:v>1.5247903964493211E-2</c:v>
                </c:pt>
                <c:pt idx="18">
                  <c:v>3.2165020128219023E-4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714264"/>
        <c:axId val="309644832"/>
      </c:scatterChart>
      <c:valAx>
        <c:axId val="26571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644832"/>
        <c:crosses val="autoZero"/>
        <c:crossBetween val="midCat"/>
      </c:valAx>
      <c:valAx>
        <c:axId val="30964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714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95344252888817"/>
          <c:y val="0.37050401587823401"/>
          <c:w val="0.25368298655399385"/>
          <c:h val="0.19652184036012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309466</xdr:colOff>
          <xdr:row>20</xdr:row>
          <xdr:rowOff>66482</xdr:rowOff>
        </xdr:from>
        <xdr:to>
          <xdr:col>14</xdr:col>
          <xdr:colOff>400245</xdr:colOff>
          <xdr:row>24</xdr:row>
          <xdr:rowOff>18857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 w="22225" cap="flat" cmpd="sng">
              <a:solidFill>
                <a:srgbClr val="FF6600" mc:Ignorable="a14" a14:legacySpreadsheetColorIndex="53"/>
              </a:solidFill>
              <a:prstDash val="solid"/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77755</xdr:colOff>
      <xdr:row>8</xdr:row>
      <xdr:rowOff>38877</xdr:rowOff>
    </xdr:from>
    <xdr:to>
      <xdr:col>3</xdr:col>
      <xdr:colOff>1506505</xdr:colOff>
      <xdr:row>20</xdr:row>
      <xdr:rowOff>136070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7580</xdr:colOff>
          <xdr:row>24</xdr:row>
          <xdr:rowOff>35962</xdr:rowOff>
        </xdr:from>
        <xdr:to>
          <xdr:col>18</xdr:col>
          <xdr:colOff>456617</xdr:colOff>
          <xdr:row>28</xdr:row>
          <xdr:rowOff>182724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>
                <a:alpha val="49001"/>
              </a:srgbClr>
            </a:solidFill>
            <a:ln w="22225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68036</xdr:colOff>
      <xdr:row>20</xdr:row>
      <xdr:rowOff>97193</xdr:rowOff>
    </xdr:from>
    <xdr:to>
      <xdr:col>6</xdr:col>
      <xdr:colOff>515128</xdr:colOff>
      <xdr:row>34</xdr:row>
      <xdr:rowOff>97194</xdr:rowOff>
    </xdr:to>
    <xdr:sp macro="" textlink="">
      <xdr:nvSpPr>
        <xdr:cNvPr id="2" name="TextBox 1"/>
        <xdr:cNvSpPr txBox="1"/>
      </xdr:nvSpPr>
      <xdr:spPr>
        <a:xfrm>
          <a:off x="68036" y="4023826"/>
          <a:ext cx="5015204" cy="272142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NOTA. Pentru calculul concentratiilor de-a lungul raului, la un moment</a:t>
          </a:r>
          <a:r>
            <a:rPr lang="en-US" sz="1600" b="1" baseline="0"/>
            <a:t> al contaminarii (t1 sau t2), de la preluarea contaminantului din rau cu concentratia Co,</a:t>
          </a:r>
          <a:r>
            <a:rPr lang="en-US" sz="1600" b="1"/>
            <a:t> este necesar sa</a:t>
          </a:r>
          <a:r>
            <a:rPr lang="en-US" sz="1600" b="1" baseline="0"/>
            <a:t> introduceti pe zona GALBENA:</a:t>
          </a:r>
          <a:endParaRPr lang="en-US" sz="1600" b="1"/>
        </a:p>
        <a:p>
          <a:pPr algn="l"/>
          <a:r>
            <a:rPr lang="en-US" sz="1600" b="1"/>
            <a:t>1) Concentratia contaminarii (Co) preluata de rau din acvifer </a:t>
          </a:r>
        </a:p>
        <a:p>
          <a:pPr algn="l"/>
          <a:r>
            <a:rPr lang="en-US" sz="1600" b="1"/>
            <a:t>(2)</a:t>
          </a:r>
          <a:r>
            <a:rPr lang="en-US" sz="1600" b="1" baseline="0"/>
            <a:t> C</a:t>
          </a:r>
          <a:r>
            <a:rPr lang="en-US" sz="1600" b="1"/>
            <a:t>oordonatele punctelor in care vrem sa cunoastem concentratia contaminantului, digitizate pe rau</a:t>
          </a:r>
          <a:r>
            <a:rPr lang="en-US" sz="1600" b="1" baseline="0"/>
            <a:t>, in aval de punctul contaminarii.</a:t>
          </a:r>
        </a:p>
        <a:p>
          <a:pPr algn="l"/>
          <a:r>
            <a:rPr lang="en-US" sz="1600" b="1" baseline="0">
              <a:solidFill>
                <a:srgbClr val="FF0000"/>
              </a:solidFill>
            </a:rPr>
            <a:t>OBSERVATIE. Restul valorilor nu trebuie modificate. </a:t>
          </a:r>
          <a:endParaRPr lang="en-U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tabSelected="1" zoomScale="98" zoomScaleNormal="98" workbookViewId="0">
      <selection activeCell="J38" sqref="J38"/>
    </sheetView>
  </sheetViews>
  <sheetFormatPr defaultRowHeight="15" x14ac:dyDescent="0.25"/>
  <cols>
    <col min="1" max="1" width="14.5703125" bestFit="1" customWidth="1"/>
    <col min="2" max="2" width="8.85546875" bestFit="1" customWidth="1"/>
    <col min="3" max="3" width="5.42578125" bestFit="1" customWidth="1"/>
    <col min="4" max="4" width="24.28515625" bestFit="1" customWidth="1"/>
    <col min="5" max="5" width="6.5703125" customWidth="1"/>
    <col min="6" max="7" width="8.7109375" bestFit="1" customWidth="1"/>
    <col min="8" max="8" width="7.7109375" bestFit="1" customWidth="1"/>
    <col min="9" max="10" width="8.7109375" bestFit="1" customWidth="1"/>
    <col min="11" max="11" width="20.42578125" customWidth="1"/>
    <col min="12" max="12" width="12.42578125" bestFit="1" customWidth="1"/>
    <col min="13" max="13" width="22.28515625" bestFit="1" customWidth="1"/>
    <col min="14" max="14" width="6.85546875" bestFit="1" customWidth="1"/>
    <col min="15" max="15" width="22" bestFit="1" customWidth="1"/>
    <col min="16" max="16" width="22.28515625" bestFit="1" customWidth="1"/>
    <col min="17" max="17" width="19.28515625" bestFit="1" customWidth="1"/>
    <col min="18" max="18" width="19.5703125" bestFit="1" customWidth="1"/>
    <col min="19" max="19" width="6.85546875" bestFit="1" customWidth="1"/>
  </cols>
  <sheetData>
    <row r="1" spans="1:19" ht="15.75" thickBot="1" x14ac:dyDescent="0.3">
      <c r="A1" s="11" t="s">
        <v>0</v>
      </c>
      <c r="B1" s="12" t="s">
        <v>1</v>
      </c>
      <c r="C1" s="12" t="s">
        <v>18</v>
      </c>
      <c r="D1" s="13" t="s">
        <v>53</v>
      </c>
      <c r="E1" s="31" t="s">
        <v>27</v>
      </c>
      <c r="F1" s="32" t="s">
        <v>24</v>
      </c>
      <c r="G1" s="33" t="s">
        <v>25</v>
      </c>
      <c r="H1" s="5" t="s">
        <v>46</v>
      </c>
      <c r="I1" s="4" t="s">
        <v>26</v>
      </c>
      <c r="J1" s="6" t="s">
        <v>15</v>
      </c>
      <c r="K1" s="5" t="s">
        <v>17</v>
      </c>
      <c r="L1" s="2" t="s">
        <v>16</v>
      </c>
      <c r="M1" s="4" t="s">
        <v>23</v>
      </c>
      <c r="N1" s="7" t="s">
        <v>51</v>
      </c>
      <c r="O1" s="5" t="s">
        <v>17</v>
      </c>
      <c r="P1" s="3" t="s">
        <v>23</v>
      </c>
      <c r="Q1" s="3" t="s">
        <v>21</v>
      </c>
      <c r="R1" s="4" t="s">
        <v>22</v>
      </c>
      <c r="S1" s="8" t="s">
        <v>52</v>
      </c>
    </row>
    <row r="2" spans="1:19" x14ac:dyDescent="0.25">
      <c r="A2" s="14" t="s">
        <v>2</v>
      </c>
      <c r="B2" s="3">
        <v>10</v>
      </c>
      <c r="C2" s="3" t="s">
        <v>3</v>
      </c>
      <c r="D2" s="15" t="s">
        <v>14</v>
      </c>
      <c r="E2" s="34" t="s">
        <v>28</v>
      </c>
      <c r="F2" s="35">
        <v>7675.0863463739997</v>
      </c>
      <c r="G2" s="36">
        <v>11913.072103115001</v>
      </c>
      <c r="H2" s="47">
        <v>0</v>
      </c>
      <c r="I2" s="48">
        <v>0</v>
      </c>
      <c r="J2" s="26">
        <v>0</v>
      </c>
      <c r="K2" s="21">
        <f>ERFC((J2-$B$3*$B$7)/(2*SQRT($B$4*$B$7)))</f>
        <v>1.5160726955538539</v>
      </c>
      <c r="L2" s="22">
        <f>EXP($B$3*J2/$B$4)</f>
        <v>1</v>
      </c>
      <c r="M2" s="23">
        <f>ERFC((J2+$B$3*$B$7)/(2*SQRT($B$4*$B$7)))</f>
        <v>0.48392730444614607</v>
      </c>
      <c r="N2" s="24">
        <f>IF($B$3*J2/$B$4&lt;700,0.5*$B$5*(K2+L2*M2),0.5*$B$5*K2)</f>
        <v>41</v>
      </c>
      <c r="O2" s="21">
        <f>ERFC((J2-$B$3*$B$8)/(2*SQRT($B$4*$B$8)))</f>
        <v>1.9731433044924755</v>
      </c>
      <c r="P2" s="28">
        <f>ERFC((J2+$B$3*$B$8)/(2*SQRT($B$4*$B$8)))</f>
        <v>2.6856695507524415E-2</v>
      </c>
      <c r="Q2" s="28">
        <f>ERFC((J2-$B$3*($B$8-$B$6))/(2*SQRT($B$4*($B$8-$B$6))))</f>
        <v>1.9522851197626487</v>
      </c>
      <c r="R2" s="23">
        <f>ERFC((J2+$B$3*($B$8-$B$6))/(2*SQRT($B$4*($B$8-$B$6))))</f>
        <v>4.7714880237351195E-2</v>
      </c>
      <c r="S2" s="29">
        <f>0.5*$B$5*(O2-Q2+L2*(P2-R2))</f>
        <v>6.4011296263544182E-16</v>
      </c>
    </row>
    <row r="3" spans="1:19" x14ac:dyDescent="0.25">
      <c r="A3" s="14" t="s">
        <v>12</v>
      </c>
      <c r="B3" s="3">
        <v>700</v>
      </c>
      <c r="C3" s="3" t="s">
        <v>20</v>
      </c>
      <c r="D3" s="15" t="s">
        <v>13</v>
      </c>
      <c r="E3" s="34" t="s">
        <v>29</v>
      </c>
      <c r="F3" s="35">
        <v>7753.5675640914997</v>
      </c>
      <c r="G3" s="36">
        <v>11625.307638151</v>
      </c>
      <c r="H3" s="49">
        <f>SQRT((F2-F3)^2+(G2-G3)^2)</f>
        <v>298.27451924433495</v>
      </c>
      <c r="I3" s="50">
        <f>I2+H3</f>
        <v>298.27451924433495</v>
      </c>
      <c r="J3" s="26">
        <v>298.27451924433495</v>
      </c>
      <c r="K3" s="21">
        <f>ERFC((J3-$B$3*$B$7)/(2*SQRT($B$4*$B$7)))</f>
        <v>1.3121139301932914</v>
      </c>
      <c r="L3" s="22">
        <f>EXP($B$3*J3/$B$4)</f>
        <v>1.5182894312052404</v>
      </c>
      <c r="M3" s="23">
        <f>ERFC((J3+$B$3*$B$7)/(2*SQRT($B$4*$B$7)))</f>
        <v>0.31814625993526818</v>
      </c>
      <c r="N3" s="24">
        <f>IF($B$3*J3/$B$4&lt;700,0.5*$B$5*(K3+L3*M3),0.5*$B$5*K3)</f>
        <v>36.800616701724927</v>
      </c>
      <c r="O3" s="21">
        <f>ERFC((J3-$B$3*$B$8)/(2*SQRT($B$4*$B$8)))</f>
        <v>1.9659324861963161</v>
      </c>
      <c r="P3" s="28">
        <f>ERFC((J3+$B$3*$B$8)/(2*SQRT($B$4*$B$8)))</f>
        <v>2.1003750727709616E-2</v>
      </c>
      <c r="Q3" s="28">
        <f>ERFC((J3-$B$3*($B$8-$B$6))/(2*SQRT($B$4*($B$8-$B$6))))</f>
        <v>1.9391306112493039</v>
      </c>
      <c r="R3" s="23">
        <f>ERFC((J3+$B$3*($B$8-$B$6))/(2*SQRT($B$4*($B$8-$B$6))))</f>
        <v>3.7037092467040282E-2</v>
      </c>
      <c r="S3" s="29">
        <f t="shared" ref="S3:S19" si="0">0.5*$B$5*(O3-Q3+L3*(P3-R3))</f>
        <v>5.040174356433539E-2</v>
      </c>
    </row>
    <row r="4" spans="1:19" x14ac:dyDescent="0.25">
      <c r="A4" s="14" t="s">
        <v>4</v>
      </c>
      <c r="B4" s="3">
        <v>500000</v>
      </c>
      <c r="C4" s="3" t="s">
        <v>19</v>
      </c>
      <c r="D4" s="15" t="s">
        <v>5</v>
      </c>
      <c r="E4" s="37" t="s">
        <v>30</v>
      </c>
      <c r="F4" s="38">
        <v>7858.2091877147004</v>
      </c>
      <c r="G4" s="39">
        <v>11363.703579093</v>
      </c>
      <c r="H4" s="47">
        <f t="shared" ref="H4:H19" si="1">SQRT((F3-F4)^2+(G3-G4)^2)</f>
        <v>281.75619444853555</v>
      </c>
      <c r="I4" s="48">
        <f t="shared" ref="I4:I19" si="2">I3+H4</f>
        <v>580.03071369287045</v>
      </c>
      <c r="J4" s="26">
        <v>580.03071369287045</v>
      </c>
      <c r="K4" s="21">
        <f t="shared" ref="K4:K20" si="3">ERFC((J4-$B$3*$B$7)/(2*SQRT($B$4*$B$7)))</f>
        <v>1.0954925218243812</v>
      </c>
      <c r="L4" s="22">
        <f>EXP($B$3*J4/$B$4)</f>
        <v>2.2525051552343145</v>
      </c>
      <c r="M4" s="23">
        <f>ERFC((J4+$B$3*$B$7)/(2*SQRT($B$4*$B$7)))</f>
        <v>0.20053433427328002</v>
      </c>
      <c r="N4" s="24">
        <f>IF($B$3*J4/$B$4&lt;700,0.5*$B$5*(K4+L4*M4),0.5*$B$5*K4)</f>
        <v>31.717541443316723</v>
      </c>
      <c r="O4" s="21">
        <f>ERFC((J4-$B$3*$B$8)/(2*SQRT($B$4*$B$8)))</f>
        <v>1.9576609964945186</v>
      </c>
      <c r="P4" s="28">
        <f>ERFC((J4+$B$3*$B$8)/(2*SQRT($B$4*$B$8)))</f>
        <v>1.6529193855325287E-2</v>
      </c>
      <c r="Q4" s="28">
        <f>ERFC((J4-$B$3*($B$8-$B$6))/(2*SQRT($B$4*($B$8-$B$6))))</f>
        <v>1.9240735699999447</v>
      </c>
      <c r="R4" s="23">
        <f>ERFC((J4+$B$3*($B$8-$B$6))/(2*SQRT($B$4*($B$8-$B$6))))</f>
        <v>2.8890986703218557E-2</v>
      </c>
      <c r="S4" s="29">
        <f t="shared" si="0"/>
        <v>0.11771969972349076</v>
      </c>
    </row>
    <row r="5" spans="1:19" ht="15.75" thickBot="1" x14ac:dyDescent="0.3">
      <c r="A5" s="44" t="s">
        <v>9</v>
      </c>
      <c r="B5" s="45">
        <v>41</v>
      </c>
      <c r="C5" s="45" t="s">
        <v>10</v>
      </c>
      <c r="D5" s="46" t="s">
        <v>11</v>
      </c>
      <c r="E5" s="37" t="s">
        <v>31</v>
      </c>
      <c r="F5" s="38">
        <v>7989.0112172437002</v>
      </c>
      <c r="G5" s="39">
        <v>11023.618302317</v>
      </c>
      <c r="H5" s="47">
        <f t="shared" si="1"/>
        <v>364.37229094528351</v>
      </c>
      <c r="I5" s="48">
        <f t="shared" si="2"/>
        <v>944.40300463815402</v>
      </c>
      <c r="J5" s="26">
        <v>944.40300463815402</v>
      </c>
      <c r="K5" s="21">
        <f t="shared" si="3"/>
        <v>0.80691871496332945</v>
      </c>
      <c r="L5" s="22">
        <f>EXP($B$3*J5/$B$4)</f>
        <v>3.7515316871401914</v>
      </c>
      <c r="M5" s="23">
        <f>ERFC((J5+$B$3*$B$7)/(2*SQRT($B$4*$B$7)))</f>
        <v>0.10009298489486192</v>
      </c>
      <c r="N5" s="24">
        <f>IF($B$3*J5/$B$4&lt;700,0.5*$B$5*(K5+L5*M5),0.5*$B$5*K5)</f>
        <v>24.239624748865392</v>
      </c>
      <c r="O5" s="21">
        <f>ERFC((J5-$B$3*$B$8)/(2*SQRT($B$4*$B$8)))</f>
        <v>1.9445008529887438</v>
      </c>
      <c r="P5" s="28">
        <f>ERFC((J5+$B$3*$B$8)/(2*SQRT($B$4*$B$8)))</f>
        <v>1.1996719300523982E-2</v>
      </c>
      <c r="Q5" s="28">
        <f>ERFC((J5-$B$3*($B$8-$B$6))/(2*SQRT($B$4*($B$8-$B$6))))</f>
        <v>1.9002366739444698</v>
      </c>
      <c r="R5" s="23">
        <f>ERFC((J5+$B$3*($B$8-$B$6))/(2*SQRT($B$4*($B$8-$B$6))))</f>
        <v>2.0678921935834982E-2</v>
      </c>
      <c r="S5" s="29">
        <f t="shared" si="0"/>
        <v>0.23969872524651908</v>
      </c>
    </row>
    <row r="6" spans="1:19" x14ac:dyDescent="0.25">
      <c r="A6" s="16" t="s">
        <v>6</v>
      </c>
      <c r="B6" s="17">
        <v>2</v>
      </c>
      <c r="C6" s="12" t="s">
        <v>7</v>
      </c>
      <c r="D6" s="13" t="s">
        <v>8</v>
      </c>
      <c r="E6" s="37" t="s">
        <v>32</v>
      </c>
      <c r="F6" s="38">
        <v>8093.6528408670001</v>
      </c>
      <c r="G6" s="39">
        <v>10631.212213729999</v>
      </c>
      <c r="H6" s="47">
        <f t="shared" si="1"/>
        <v>406.1187114067377</v>
      </c>
      <c r="I6" s="48">
        <f t="shared" si="2"/>
        <v>1350.5217160448917</v>
      </c>
      <c r="J6" s="26">
        <v>1350.5217160448917</v>
      </c>
      <c r="K6" s="21">
        <f t="shared" si="3"/>
        <v>0.5153552790372673</v>
      </c>
      <c r="L6" s="22">
        <f>EXP($B$3*J6/$B$4)</f>
        <v>6.6242052503362538</v>
      </c>
      <c r="M6" s="23">
        <f>ERFC((J6+$B$3*$B$7)/(2*SQRT($B$4*$B$7)))</f>
        <v>4.0313546871299462E-2</v>
      </c>
      <c r="N6" s="24">
        <f>IF($B$3*J6/$B$4&lt;700,0.5*$B$5*(K6+L6*M6),0.5*$B$5*K6)</f>
        <v>16.039210001577018</v>
      </c>
      <c r="O6" s="21">
        <f>ERFC((J6-$B$3*$B$8)/(2*SQRT($B$4*$B$8)))</f>
        <v>1.9259852049536801</v>
      </c>
      <c r="P6" s="28">
        <f>ERFC((J6+$B$3*$B$8)/(2*SQRT($B$4*$B$8)))</f>
        <v>8.2743044410724578E-3</v>
      </c>
      <c r="Q6" s="28">
        <f>ERFC((J6-$B$3*($B$8-$B$6))/(2*SQRT($B$4*($B$8-$B$6))))</f>
        <v>1.8670106689157193</v>
      </c>
      <c r="R6" s="23">
        <f>ERFC((J6+$B$3*($B$8-$B$6))/(2*SQRT($B$4*($B$8-$B$6))))</f>
        <v>1.3995435686835435E-2</v>
      </c>
      <c r="S6" s="29">
        <f t="shared" si="0"/>
        <v>0.4320700622392547</v>
      </c>
    </row>
    <row r="7" spans="1:19" x14ac:dyDescent="0.25">
      <c r="A7" s="18" t="s">
        <v>48</v>
      </c>
      <c r="B7" s="1">
        <v>1</v>
      </c>
      <c r="C7" s="3" t="s">
        <v>7</v>
      </c>
      <c r="D7" s="15" t="s">
        <v>50</v>
      </c>
      <c r="E7" s="37" t="s">
        <v>34</v>
      </c>
      <c r="F7" s="38">
        <v>8224.4548703960008</v>
      </c>
      <c r="G7" s="39">
        <v>10291.126936954999</v>
      </c>
      <c r="H7" s="47">
        <f t="shared" si="1"/>
        <v>364.37229094435008</v>
      </c>
      <c r="I7" s="48">
        <f t="shared" si="2"/>
        <v>1714.8940069892419</v>
      </c>
      <c r="J7" s="26">
        <v>1714.8940069892419</v>
      </c>
      <c r="K7" s="21">
        <f t="shared" si="3"/>
        <v>0.31015635527525182</v>
      </c>
      <c r="L7" s="22">
        <f>EXP($B$3*J7/$B$4)</f>
        <v>11.032567823863348</v>
      </c>
      <c r="M7" s="23">
        <f>ERFC((J7+$B$3*$B$7)/(2*SQRT($B$4*$B$7)))</f>
        <v>1.5739789223539809E-2</v>
      </c>
      <c r="N7" s="24">
        <f>IF($B$3*J7/$B$4&lt;700,0.5*$B$5*(K7+L7*M7),0.5*$B$5*K7)</f>
        <v>9.9180362720539978</v>
      </c>
      <c r="O7" s="21">
        <f>ERFC((J7-$B$3*$B$8)/(2*SQRT($B$4*$B$8)))</f>
        <v>1.9053370228765236</v>
      </c>
      <c r="P7" s="28">
        <f>ERFC((J7+$B$3*$B$8)/(2*SQRT($B$4*$B$8)))</f>
        <v>5.8532416281896309E-3</v>
      </c>
      <c r="Q7" s="28">
        <f>ERFC((J7-$B$3*($B$8-$B$6))/(2*SQRT($B$4*($B$8-$B$6))))</f>
        <v>1.8304317412906128</v>
      </c>
      <c r="R7" s="23">
        <f>ERFC((J7+$B$3*($B$8-$B$6))/(2*SQRT($B$4*($B$8-$B$6))))</f>
        <v>9.7039034132954775E-3</v>
      </c>
      <c r="S7" s="29">
        <f t="shared" si="0"/>
        <v>0.66466318263692281</v>
      </c>
    </row>
    <row r="8" spans="1:19" ht="15.75" thickBot="1" x14ac:dyDescent="0.3">
      <c r="A8" s="19" t="s">
        <v>49</v>
      </c>
      <c r="B8" s="20">
        <v>10</v>
      </c>
      <c r="C8" s="9" t="s">
        <v>7</v>
      </c>
      <c r="D8" s="10" t="s">
        <v>50</v>
      </c>
      <c r="E8" s="37" t="s">
        <v>35</v>
      </c>
      <c r="F8" s="38">
        <v>8852.3046121354</v>
      </c>
      <c r="G8" s="39">
        <v>9480.1543538746992</v>
      </c>
      <c r="H8" s="47">
        <f t="shared" si="1"/>
        <v>1025.6080287859318</v>
      </c>
      <c r="I8" s="48">
        <f t="shared" si="2"/>
        <v>2740.5020357751737</v>
      </c>
      <c r="J8" s="26">
        <v>2740.5020357751737</v>
      </c>
      <c r="K8" s="21">
        <f t="shared" si="3"/>
        <v>4.1300348479484966E-2</v>
      </c>
      <c r="L8" s="22">
        <f>EXP($B$3*J8/$B$4)</f>
        <v>46.372325591804156</v>
      </c>
      <c r="M8" s="23">
        <f>ERFC((J8+$B$3*$B$7)/(2*SQRT($B$4*$B$7)))</f>
        <v>5.8063606892423951E-4</v>
      </c>
      <c r="N8" s="24">
        <f>IF($B$3*J8/$B$4&lt;700,0.5*$B$5*(K8+L8*M8),0.5*$B$5*K8)</f>
        <v>1.3986287630186931</v>
      </c>
      <c r="O8" s="21">
        <f>ERFC((J8-$B$3*$B$8)/(2*SQRT($B$4*$B$8)))</f>
        <v>1.8220105964729116</v>
      </c>
      <c r="P8" s="28">
        <f>ERFC((J8+$B$3*$B$8)/(2*SQRT($B$4*$B$8)))</f>
        <v>2.0684968901635123E-3</v>
      </c>
      <c r="Q8" s="28">
        <f>ERFC((J8-$B$3*($B$8-$B$6))/(2*SQRT($B$4*($B$8-$B$6))))</f>
        <v>1.6879764869133538</v>
      </c>
      <c r="R8" s="23">
        <f>ERFC((J8+$B$3*($B$8-$B$6))/(2*SQRT($B$4*($B$8-$B$6))))</f>
        <v>3.1899716541946986E-3</v>
      </c>
      <c r="S8" s="29">
        <f t="shared" si="0"/>
        <v>1.681588691507695</v>
      </c>
    </row>
    <row r="9" spans="1:19" x14ac:dyDescent="0.25">
      <c r="E9" s="40" t="s">
        <v>36</v>
      </c>
      <c r="F9" s="38">
        <v>9767.9188188385997</v>
      </c>
      <c r="G9" s="39">
        <v>9061.5878593817997</v>
      </c>
      <c r="H9" s="47">
        <f t="shared" si="1"/>
        <v>1006.7508558867999</v>
      </c>
      <c r="I9" s="48">
        <f t="shared" si="2"/>
        <v>3747.2528916619735</v>
      </c>
      <c r="J9" s="26">
        <v>3747.2528916619735</v>
      </c>
      <c r="K9" s="21">
        <f t="shared" si="3"/>
        <v>2.3094332292648932E-3</v>
      </c>
      <c r="L9" s="22">
        <f>EXP($B$3*J9/$B$4)</f>
        <v>189.83476736018272</v>
      </c>
      <c r="M9" s="23">
        <f>ERFC((J9+$B$3*$B$7)/(2*SQRT($B$4*$B$7)))</f>
        <v>8.6975421798008501E-6</v>
      </c>
      <c r="N9" s="24">
        <f>IF($B$3*J9/$B$4&lt;700,0.5*$B$5*(K9+L9*M9),0.5*$B$5*K9)</f>
        <v>8.1190847074241665E-2</v>
      </c>
      <c r="O9" s="21">
        <f>ERFC((J9-$B$3*$B$8)/(2*SQRT($B$4*$B$8)))</f>
        <v>1.6963365301462257</v>
      </c>
      <c r="P9" s="28">
        <f>ERFC((J9+$B$3*$B$8)/(2*SQRT($B$4*$B$8)))</f>
        <v>6.7736705678050999E-4</v>
      </c>
      <c r="Q9" s="28">
        <f>ERFC((J9-$B$3*($B$8-$B$6))/(2*SQRT($B$4*($B$8-$B$6))))</f>
        <v>1.487561232553716</v>
      </c>
      <c r="R9" s="23">
        <f>ERFC((J9+$B$3*($B$8-$B$6))/(2*SQRT($B$4*($B$8-$B$6))))</f>
        <v>9.5060151548883177E-4</v>
      </c>
      <c r="S9" s="29">
        <f t="shared" si="0"/>
        <v>3.2165709026210139</v>
      </c>
    </row>
    <row r="10" spans="1:19" x14ac:dyDescent="0.25">
      <c r="E10" s="40" t="s">
        <v>37</v>
      </c>
      <c r="F10" s="38">
        <v>10552.730996013001</v>
      </c>
      <c r="G10" s="39">
        <v>8747.6629885121001</v>
      </c>
      <c r="H10" s="47">
        <f t="shared" si="1"/>
        <v>845.26858334601593</v>
      </c>
      <c r="I10" s="48">
        <f t="shared" si="2"/>
        <v>4592.5214750079895</v>
      </c>
      <c r="J10" s="26">
        <v>4592.5214750079895</v>
      </c>
      <c r="K10" s="21">
        <f t="shared" si="3"/>
        <v>9.9207714729521865E-5</v>
      </c>
      <c r="L10" s="22">
        <f>EXP($B$3*J10/$B$4)</f>
        <v>619.88257504392925</v>
      </c>
      <c r="M10" s="23">
        <f>ERFC((J10+$B$3*$B$7)/(2*SQRT($B$4*$B$7)))</f>
        <v>1.2064129772271246E-7</v>
      </c>
      <c r="N10" s="24">
        <f>IF($B$3*J10/$B$4&lt;700,0.5*$B$5*(K10+L10*M10),0.5*$B$5*K10)</f>
        <v>3.5668186368796226E-3</v>
      </c>
      <c r="O10" s="21">
        <f>ERFC((J10-$B$3*$B$8)/(2*SQRT($B$4*$B$8)))</f>
        <v>1.5535289999132773</v>
      </c>
      <c r="P10" s="28">
        <f>ERFC((J10+$B$3*$B$8)/(2*SQRT($B$4*$B$8)))</f>
        <v>2.4649222410632129E-4</v>
      </c>
      <c r="Q10" s="28">
        <f>ERFC((J10-$B$3*($B$8-$B$6))/(2*SQRT($B$4*($B$8-$B$6))))</f>
        <v>1.2783072973634482</v>
      </c>
      <c r="R10" s="23">
        <f>ERFC((J10+$B$3*($B$8-$B$6))/(2*SQRT($B$4*($B$8-$B$6))))</f>
        <v>3.1383928615689695E-4</v>
      </c>
      <c r="S10" s="29">
        <f t="shared" si="0"/>
        <v>4.7862258622376377</v>
      </c>
    </row>
    <row r="11" spans="1:19" x14ac:dyDescent="0.25">
      <c r="E11" s="40" t="s">
        <v>38</v>
      </c>
      <c r="F11" s="38">
        <v>11520.666014528</v>
      </c>
      <c r="G11" s="39">
        <v>8616.8609589830994</v>
      </c>
      <c r="H11" s="47">
        <f t="shared" si="1"/>
        <v>976.73300906467705</v>
      </c>
      <c r="I11" s="48">
        <f t="shared" si="2"/>
        <v>5569.2544840726669</v>
      </c>
      <c r="J11" s="26">
        <v>5569.2544840726669</v>
      </c>
      <c r="K11" s="21">
        <f t="shared" si="3"/>
        <v>1.1202006767851284E-6</v>
      </c>
      <c r="L11" s="22">
        <f>EXP($B$3*J11/$B$4)</f>
        <v>2433.1847566706592</v>
      </c>
      <c r="M11" s="23">
        <f>ERFC((J11+$B$3*$B$7)/(2*SQRT($B$4*$B$7)))</f>
        <v>3.6278081036362565E-10</v>
      </c>
      <c r="N11" s="24">
        <f>IF($B$3*J11/$B$4&lt;700,0.5*$B$5*(K11+L11*M11),0.5*$B$5*K11)</f>
        <v>4.1059724998777898E-5</v>
      </c>
      <c r="O11" s="21">
        <f>ERFC((J11-$B$3*$B$8)/(2*SQRT($B$4*$B$8)))</f>
        <v>1.3490490140276152</v>
      </c>
      <c r="P11" s="28">
        <f>ERFC((J11+$B$3*$B$8)/(2*SQRT($B$4*$B$8)))</f>
        <v>7.045403171013464E-5</v>
      </c>
      <c r="Q11" s="28">
        <f>ERFC((J11-$B$3*($B$8-$B$6))/(2*SQRT($B$4*($B$8-$B$6))))</f>
        <v>1.008672979112077</v>
      </c>
      <c r="R11" s="23">
        <f>ERFC((J11+$B$3*($B$8-$B$6))/(2*SQRT($B$4*($B$8-$B$6))))</f>
        <v>7.8502024777102707E-5</v>
      </c>
      <c r="S11" s="29">
        <f t="shared" si="0"/>
        <v>6.5762725076956086</v>
      </c>
    </row>
    <row r="12" spans="1:19" x14ac:dyDescent="0.25">
      <c r="E12" s="40" t="s">
        <v>39</v>
      </c>
      <c r="F12" s="38">
        <v>12645.563468476999</v>
      </c>
      <c r="G12" s="39">
        <v>8355.2568999249997</v>
      </c>
      <c r="H12" s="47">
        <f t="shared" si="1"/>
        <v>1154.915999376844</v>
      </c>
      <c r="I12" s="48">
        <f t="shared" si="2"/>
        <v>6724.1704834495104</v>
      </c>
      <c r="J12" s="26">
        <v>6724.1704834495104</v>
      </c>
      <c r="K12" s="21">
        <f t="shared" si="3"/>
        <v>1.699791251252424E-9</v>
      </c>
      <c r="L12" s="22">
        <f>EXP($B$3*J12/$B$4)</f>
        <v>12256.830799266116</v>
      </c>
      <c r="M12" s="23">
        <f>ERFC((J12+$B$3*$B$7)/(2*SQRT($B$4*$B$7)))</f>
        <v>1.1348890505060712E-13</v>
      </c>
      <c r="N12" s="24">
        <f>IF($B$3*J12/$B$4&lt;700,0.5*$B$5*(K12+L12*M12),0.5*$B$5*K12)</f>
        <v>6.3361513940059706E-8</v>
      </c>
      <c r="O12" s="21">
        <f>ERFC((J12-$B$3*$B$8)/(2*SQRT($B$4*$B$8)))</f>
        <v>1.0695072937450645</v>
      </c>
      <c r="P12" s="28">
        <f>ERFC((J12+$B$3*$B$8)/(2*SQRT($B$4*$B$8)))</f>
        <v>1.4250620776042491E-5</v>
      </c>
      <c r="Q12" s="28">
        <f>ERFC((J12-$B$3*($B$8-$B$6))/(2*SQRT($B$4*($B$8-$B$6))))</f>
        <v>0.69103249061301508</v>
      </c>
      <c r="R12" s="23">
        <f>ERFC((J12+$B$3*($B$8-$B$6))/(2*SQRT($B$4*($B$8-$B$6))))</f>
        <v>1.3170544152363708E-5</v>
      </c>
      <c r="S12" s="29">
        <f t="shared" si="0"/>
        <v>8.0301189509538187</v>
      </c>
    </row>
    <row r="13" spans="1:19" x14ac:dyDescent="0.25">
      <c r="E13" s="40" t="s">
        <v>40</v>
      </c>
      <c r="F13" s="38">
        <v>13848.942140143999</v>
      </c>
      <c r="G13" s="39">
        <v>7779.7279699972996</v>
      </c>
      <c r="H13" s="47">
        <f t="shared" si="1"/>
        <v>1333.924201972045</v>
      </c>
      <c r="I13" s="48">
        <f t="shared" si="2"/>
        <v>8058.0946854215554</v>
      </c>
      <c r="J13" s="26">
        <v>8058.0946854215554</v>
      </c>
      <c r="K13" s="21">
        <f t="shared" si="3"/>
        <v>1.8655370828191408E-13</v>
      </c>
      <c r="L13" s="22">
        <f>EXP($B$3*J13/$B$4)</f>
        <v>79326.899312221489</v>
      </c>
      <c r="M13" s="23">
        <f>ERFC((J13+$B$3*$B$7)/(2*SQRT($B$4*$B$7)))</f>
        <v>1.9857833209286167E-18</v>
      </c>
      <c r="N13" s="24">
        <f>IF($B$3*J13/$B$4&lt;700,0.5*$B$5*(K13+L13*M13),0.5*$B$5*K13)</f>
        <v>7.0536347076607002E-12</v>
      </c>
      <c r="O13" s="21">
        <f>ERFC((J13-$B$3*$B$8)/(2*SQRT($B$4*$B$8)))</f>
        <v>0.73792766076618821</v>
      </c>
      <c r="P13" s="28">
        <f>ERFC((J13+$B$3*$B$8)/(2*SQRT($B$4*$B$8)))</f>
        <v>1.9188554526456713E-6</v>
      </c>
      <c r="Q13" s="28">
        <f>ERFC((J13-$B$3*($B$8-$B$6))/(2*SQRT($B$4*($B$8-$B$6))))</f>
        <v>0.3848100966752252</v>
      </c>
      <c r="R13" s="23">
        <f>ERFC((J13+$B$3*($B$8-$B$6))/(2*SQRT($B$4*($B$8-$B$6))))</f>
        <v>1.3731298402540873E-6</v>
      </c>
      <c r="S13" s="29">
        <f t="shared" si="0"/>
        <v>8.1263698383436367</v>
      </c>
    </row>
    <row r="14" spans="1:19" x14ac:dyDescent="0.25">
      <c r="E14" s="40" t="s">
        <v>41</v>
      </c>
      <c r="F14" s="38">
        <v>14869.197970470999</v>
      </c>
      <c r="G14" s="39">
        <v>7151.8782282579004</v>
      </c>
      <c r="H14" s="47">
        <f t="shared" si="1"/>
        <v>1197.9637964139258</v>
      </c>
      <c r="I14" s="48">
        <f t="shared" si="2"/>
        <v>9256.0584818354819</v>
      </c>
      <c r="J14" s="26">
        <v>9256.0584818354819</v>
      </c>
      <c r="K14" s="21">
        <f t="shared" si="3"/>
        <v>1.1679206716764729E-17</v>
      </c>
      <c r="L14" s="22">
        <f>EXP($B$3*J14/$B$4)</f>
        <v>424421.30068149167</v>
      </c>
      <c r="M14" s="23">
        <f>ERFC((J14+$B$3*$B$7)/(2*SQRT($B$4*$B$7)))</f>
        <v>2.3728420925227502E-23</v>
      </c>
      <c r="N14" s="24">
        <f>IF($B$3*J14/$B$4&lt;700,0.5*$B$5*(K14+L14*M14),0.5*$B$5*K14)</f>
        <v>4.4587610677383803E-16</v>
      </c>
      <c r="O14" s="21">
        <f>ERFC((J14-$B$3*$B$8)/(2*SQRT($B$4*$B$8)))</f>
        <v>0.47558074542530987</v>
      </c>
      <c r="P14" s="28">
        <f>ERFC((J14+$B$3*$B$8)/(2*SQRT($B$4*$B$8)))</f>
        <v>2.7383765663922177E-7</v>
      </c>
      <c r="Q14" s="28">
        <f>ERFC((J14-$B$3*($B$8-$B$6))/(2*SQRT($B$4*($B$8-$B$6))))</f>
        <v>0.19614533129593945</v>
      </c>
      <c r="R14" s="23">
        <f>ERFC((J14+$B$3*($B$8-$B$6))/(2*SQRT($B$4*($B$8-$B$6))))</f>
        <v>1.5012194970332801E-7</v>
      </c>
      <c r="S14" s="29">
        <f t="shared" si="0"/>
        <v>6.8048314053275707</v>
      </c>
    </row>
    <row r="15" spans="1:19" x14ac:dyDescent="0.25">
      <c r="E15" s="40" t="s">
        <v>42</v>
      </c>
      <c r="F15" s="38">
        <v>15810.97258308</v>
      </c>
      <c r="G15" s="39">
        <v>6393.2264569894996</v>
      </c>
      <c r="H15" s="47">
        <f t="shared" si="1"/>
        <v>1209.3353261207228</v>
      </c>
      <c r="I15" s="48">
        <f t="shared" si="2"/>
        <v>10465.393807956205</v>
      </c>
      <c r="J15" s="26">
        <v>10465.393807956205</v>
      </c>
      <c r="K15" s="21">
        <f t="shared" si="3"/>
        <v>1.5849503618036574E-22</v>
      </c>
      <c r="L15" s="22">
        <f>EXP($B$3*J15/$B$4)</f>
        <v>2307214.085651089</v>
      </c>
      <c r="M15" s="23">
        <f>ERFC((J15+$B$3*$B$7)/(2*SQRT($B$4*$B$7)))</f>
        <v>6.0223716635779052E-29</v>
      </c>
      <c r="N15" s="24">
        <f>IF($B$3*J15/$B$4&lt;700,0.5*$B$5*(K15+L15*M15),0.5*$B$5*K15)</f>
        <v>6.097602891600247E-21</v>
      </c>
      <c r="O15" s="21">
        <f>ERFC((J15-$B$3*$B$8)/(2*SQRT($B$4*$B$8)))</f>
        <v>0.27314278523527263</v>
      </c>
      <c r="P15" s="28">
        <f>ERFC((J15+$B$3*$B$8)/(2*SQRT($B$4*$B$8)))</f>
        <v>3.3317916464473356E-8</v>
      </c>
      <c r="Q15" s="28">
        <f>ERFC((J15-$B$3*($B$8-$B$6))/(2*SQRT($B$4*($B$8-$B$6))))</f>
        <v>8.5400367460123208E-2</v>
      </c>
      <c r="R15" s="23">
        <f>ERFC((J15+$B$3*($B$8-$B$6))/(2*SQRT($B$4*($B$8-$B$6))))</f>
        <v>1.3471486244961289E-8</v>
      </c>
      <c r="S15" s="29">
        <f t="shared" si="0"/>
        <v>4.7874138131137318</v>
      </c>
    </row>
    <row r="16" spans="1:19" x14ac:dyDescent="0.25">
      <c r="E16" s="40" t="s">
        <v>43</v>
      </c>
      <c r="F16" s="38">
        <v>17432.917749240001</v>
      </c>
      <c r="G16" s="39">
        <v>6367.0660510836997</v>
      </c>
      <c r="H16" s="47">
        <f t="shared" si="1"/>
        <v>1622.1561234563555</v>
      </c>
      <c r="I16" s="48">
        <f t="shared" si="2"/>
        <v>12087.549931412561</v>
      </c>
      <c r="J16" s="26">
        <v>12087.549931412561</v>
      </c>
      <c r="K16" s="21">
        <f t="shared" si="3"/>
        <v>4.8236256945564525E-30</v>
      </c>
      <c r="L16" s="22">
        <f>EXP($B$3*J16/$B$4)</f>
        <v>22355208.714572608</v>
      </c>
      <c r="M16" s="23">
        <f>ERFC((J16+$B$3*$B$7)/(2*SQRT($B$4*$B$7)))</f>
        <v>1.9244569294669488E-37</v>
      </c>
      <c r="N16" s="24">
        <f>IF($B$3*J16/$B$4&lt;700,0.5*$B$5*(K16+L16*M16),0.5*$B$5*K16)</f>
        <v>1.8707868119530759E-28</v>
      </c>
      <c r="O16" s="21">
        <f>ERFC((J16-$B$3*$B$8)/(2*SQRT($B$4*$B$8)))</f>
        <v>0.10765471129621358</v>
      </c>
      <c r="P16" s="28">
        <f>ERFC((J16+$B$3*$B$8)/(2*SQRT($B$4*$B$8)))</f>
        <v>1.5796826500381199E-9</v>
      </c>
      <c r="Q16" s="28">
        <f>ERFC((J16-$B$3*($B$8-$B$6))/(2*SQRT($B$4*($B$8-$B$6))))</f>
        <v>2.180800835734352E-2</v>
      </c>
      <c r="R16" s="23">
        <f>ERFC((J16+$B$3*($B$8-$B$6))/(2*SQRT($B$4*($B$8-$B$6))))</f>
        <v>4.0137192112626405E-10</v>
      </c>
      <c r="S16" s="29">
        <f t="shared" si="0"/>
        <v>2.2998557468934528</v>
      </c>
    </row>
    <row r="17" spans="5:19" x14ac:dyDescent="0.25">
      <c r="E17" s="40" t="s">
        <v>44</v>
      </c>
      <c r="F17" s="38">
        <v>19421.108598080998</v>
      </c>
      <c r="G17" s="39">
        <v>6759.4721396708001</v>
      </c>
      <c r="H17" s="47">
        <f t="shared" si="1"/>
        <v>2026.5451857225667</v>
      </c>
      <c r="I17" s="48">
        <f t="shared" si="2"/>
        <v>14114.095117135128</v>
      </c>
      <c r="J17" s="26">
        <v>14114.095117135128</v>
      </c>
      <c r="K17" s="21">
        <f t="shared" si="3"/>
        <v>4.9999865941682193E-41</v>
      </c>
      <c r="L17" s="22">
        <f>EXP($B$3*J17/$B$4)</f>
        <v>381542637.02951247</v>
      </c>
      <c r="M17" s="23">
        <f>ERFC((J17+$B$3*$B$7)/(2*SQRT($B$4*$B$7)))</f>
        <v>1.187780119849621E-49</v>
      </c>
      <c r="N17" s="24">
        <f>IF($B$3*J17/$B$4&lt;700,0.5*$B$5*(K17+L17*M17),0.5*$B$5*K17)</f>
        <v>1.9540342080387272E-39</v>
      </c>
      <c r="O17" s="21">
        <f>ERFC((J17-$B$3*$B$8)/(2*SQRT($B$4*$B$8)))</f>
        <v>2.4469621354887883E-2</v>
      </c>
      <c r="P17" s="28">
        <f>ERFC((J17+$B$3*$B$8)/(2*SQRT($B$4*$B$8)))</f>
        <v>2.441107303189544E-11</v>
      </c>
      <c r="Q17" s="28">
        <f>ERFC((J17-$B$3*($B$8-$B$6))/(2*SQRT($B$4*($B$8-$B$6))))</f>
        <v>2.6108672169392923E-3</v>
      </c>
      <c r="R17" s="23">
        <f>ERFC((J17+$B$3*($B$8-$B$6))/(2*SQRT($B$4*($B$8-$B$6))))</f>
        <v>3.1697439442060401E-12</v>
      </c>
      <c r="S17" s="29">
        <f t="shared" si="0"/>
        <v>0.61424615046758446</v>
      </c>
    </row>
    <row r="18" spans="5:19" x14ac:dyDescent="0.25">
      <c r="E18" s="40" t="s">
        <v>33</v>
      </c>
      <c r="F18" s="38">
        <v>21147.695387864998</v>
      </c>
      <c r="G18" s="39">
        <v>6890.2741691997999</v>
      </c>
      <c r="H18" s="47">
        <f t="shared" si="1"/>
        <v>1731.5343235366497</v>
      </c>
      <c r="I18" s="48">
        <f t="shared" si="2"/>
        <v>15845.629440671777</v>
      </c>
      <c r="J18" s="26">
        <v>15845.629440671777</v>
      </c>
      <c r="K18" s="21">
        <f t="shared" si="3"/>
        <v>8.0975620482975069E-52</v>
      </c>
      <c r="L18" s="22">
        <f>EXP($B$3*J18/$B$4)</f>
        <v>4308610145.1788931</v>
      </c>
      <c r="M18" s="23">
        <f>ERFC((J18+$B$3*$B$7)/(2*SQRT($B$4*$B$7)))</f>
        <v>1.7215593010343228E-61</v>
      </c>
      <c r="N18" s="24">
        <f>IF($B$3*J18/$B$4&lt;700,0.5*$B$5*(K18+L18*M18),0.5*$B$5*K18)</f>
        <v>3.18059343324352E-50</v>
      </c>
      <c r="O18" s="21">
        <f>ERFC((J18-$B$3*$B$8)/(2*SQRT($B$4*$B$8)))</f>
        <v>5.1542246778771665E-3</v>
      </c>
      <c r="P18" s="28">
        <f>ERFC((J18+$B$3*$B$8)/(2*SQRT($B$4*$B$8)))</f>
        <v>5.0323626462072928E-13</v>
      </c>
      <c r="Q18" s="28">
        <f>ERFC((J18-$B$3*($B$8-$B$6))/(2*SQRT($B$4*($B$8-$B$6))))</f>
        <v>2.9190824161926795E-4</v>
      </c>
      <c r="R18" s="23">
        <f>ERFC((J18+$B$3*($B$8-$B$6))/(2*SQRT($B$4*($B$8-$B$6))))</f>
        <v>3.3980949015879837E-14</v>
      </c>
      <c r="S18" s="29">
        <f t="shared" si="0"/>
        <v>0.14112517031991759</v>
      </c>
    </row>
    <row r="19" spans="5:19" x14ac:dyDescent="0.25">
      <c r="E19" s="40" t="s">
        <v>45</v>
      </c>
      <c r="F19" s="38">
        <v>22952.763395365</v>
      </c>
      <c r="G19" s="39">
        <v>5765.3767152500996</v>
      </c>
      <c r="H19" s="47">
        <f t="shared" si="1"/>
        <v>2126.8908748693584</v>
      </c>
      <c r="I19" s="48">
        <f t="shared" si="2"/>
        <v>17972.520315541136</v>
      </c>
      <c r="J19" s="26">
        <v>17972.520315541136</v>
      </c>
      <c r="K19" s="21">
        <f t="shared" si="3"/>
        <v>7.5760335796318523E-67</v>
      </c>
      <c r="L19" s="22">
        <f>EXP($B$3*J19/$B$4)</f>
        <v>84627781972.32724</v>
      </c>
      <c r="M19" s="23">
        <f>ERFC((J19+$B$3*$B$7)/(2*SQRT($B$4*$B$7)))</f>
        <v>8.2849256222996952E-78</v>
      </c>
      <c r="N19" s="24">
        <f>IF($B$3*J19/$B$4&lt;700,0.5*$B$5*(K19+L19*M19),0.5*$B$5*K19)</f>
        <v>2.9904133862274287E-65</v>
      </c>
      <c r="O19" s="21">
        <f>ERFC((J19-$B$3*$B$8)/(2*SQRT($B$4*$B$8)))</f>
        <v>5.2081582073065758E-4</v>
      </c>
      <c r="P19" s="28">
        <f>ERFC((J19+$B$3*$B$8)/(2*SQRT($B$4*$B$8)))</f>
        <v>2.8568649350281291E-15</v>
      </c>
      <c r="Q19" s="28">
        <f>ERFC((J19-$B$3*($B$8-$B$6))/(2*SQRT($B$4*($B$8-$B$6))))</f>
        <v>1.2179678525124175E-5</v>
      </c>
      <c r="R19" s="23">
        <f>ERFC((J19+$B$3*($B$8-$B$6))/(2*SQRT($B$4*($B$8-$B$6))))</f>
        <v>7.8060555382724722E-17</v>
      </c>
      <c r="S19" s="29">
        <f t="shared" si="0"/>
        <v>1.5247903964493211E-2</v>
      </c>
    </row>
    <row r="20" spans="5:19" ht="15.75" thickBot="1" x14ac:dyDescent="0.3">
      <c r="E20" s="41" t="s">
        <v>47</v>
      </c>
      <c r="F20" s="42">
        <v>25699.606015475001</v>
      </c>
      <c r="G20" s="43">
        <v>4640.4792613004001</v>
      </c>
      <c r="H20" s="47">
        <f t="shared" ref="H20" si="4">SQRT((F19-F20)^2+(G19-G20)^2)</f>
        <v>2968.2551543887344</v>
      </c>
      <c r="I20" s="48">
        <f t="shared" ref="I20" si="5">I19+H20</f>
        <v>20940.775469929871</v>
      </c>
      <c r="J20" s="27">
        <v>20940.775469929871</v>
      </c>
      <c r="K20" s="21">
        <f t="shared" si="3"/>
        <v>4.2837593753992786E-91</v>
      </c>
      <c r="L20" s="22">
        <f>EXP($B$3*J20/$B$4)</f>
        <v>5398194479286.7949</v>
      </c>
      <c r="M20" s="23">
        <f>ERFC((J20+$B$3*$B$7)/(2*SQRT($B$4*$B$7)))</f>
        <v>7.4244125445757771E-104</v>
      </c>
      <c r="N20" s="25">
        <f>IF($B$3*J20/$B$4&lt;700,0.5*$B$5*(K20+L20*M20),0.5*$B$5*K20)</f>
        <v>1.6997783395634221E-89</v>
      </c>
      <c r="O20" s="21">
        <f>ERFC((J20-$B$3*$B$8)/(2*SQRT($B$4*$B$8)))</f>
        <v>1.041081067436362E-5</v>
      </c>
      <c r="P20" s="28">
        <f>ERFC((J20+$B$3*$B$8)/(2*SQRT($B$4*$B$8)))</f>
        <v>9.9518784951603109E-19</v>
      </c>
      <c r="Q20" s="28">
        <f>ERFC((J20-$B$3*($B$8-$B$6))/(2*SQRT($B$4*($B$8-$B$6))))</f>
        <v>5.8350654673327725E-8</v>
      </c>
      <c r="R20" s="23">
        <f>ERFC((J20+$B$3*($B$8-$B$6))/(2*SQRT($B$4*($B$8-$B$6))))</f>
        <v>6.376919885095714E-21</v>
      </c>
      <c r="S20" s="30">
        <f t="shared" ref="S20" si="6">0.5*$B$5*(O20-Q20+L20*(P20-R20))</f>
        <v>3.2165020128219023E-4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8</xdr:col>
                <xdr:colOff>304800</xdr:colOff>
                <xdr:row>20</xdr:row>
                <xdr:rowOff>66675</xdr:rowOff>
              </from>
              <to>
                <xdr:col>14</xdr:col>
                <xdr:colOff>400050</xdr:colOff>
                <xdr:row>24</xdr:row>
                <xdr:rowOff>19050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7</xdr:col>
                <xdr:colOff>9525</xdr:colOff>
                <xdr:row>24</xdr:row>
                <xdr:rowOff>38100</xdr:rowOff>
              </from>
              <to>
                <xdr:col>18</xdr:col>
                <xdr:colOff>457200</xdr:colOff>
                <xdr:row>28</xdr:row>
                <xdr:rowOff>180975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2021-01-08T08:08:44Z</dcterms:created>
  <dcterms:modified xsi:type="dcterms:W3CDTF">2021-01-10T10:36:58Z</dcterms:modified>
</cp:coreProperties>
</file>