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000"/>
  </bookViews>
  <sheets>
    <sheet name="A9_Hidrodin_fisuri_conducte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/>
  <c r="C37"/>
  <c r="C35"/>
  <c r="B33"/>
  <c r="C33"/>
  <c r="C31"/>
  <c r="C30"/>
  <c r="B31"/>
  <c r="C28"/>
  <c r="B29"/>
  <c r="B28"/>
  <c r="C27"/>
  <c r="C29" s="1"/>
  <c r="C26"/>
  <c r="B27"/>
  <c r="B37" s="1"/>
  <c r="B26"/>
  <c r="C19"/>
  <c r="C18"/>
  <c r="C17"/>
  <c r="C16"/>
  <c r="C15"/>
  <c r="C25" l="1"/>
  <c r="K5"/>
  <c r="K6"/>
  <c r="K7"/>
  <c r="K8"/>
  <c r="K9"/>
  <c r="K10"/>
  <c r="K11"/>
  <c r="K12"/>
  <c r="K4"/>
  <c r="C14"/>
  <c r="C1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J3"/>
  <c r="I3"/>
  <c r="E11"/>
  <c r="E10"/>
  <c r="E9"/>
  <c r="F8"/>
  <c r="E8"/>
  <c r="F6" l="1"/>
  <c r="E6"/>
  <c r="E5"/>
  <c r="E4"/>
  <c r="E3"/>
  <c r="C4"/>
</calcChain>
</file>

<file path=xl/sharedStrings.xml><?xml version="1.0" encoding="utf-8"?>
<sst xmlns="http://schemas.openxmlformats.org/spreadsheetml/2006/main" count="75" uniqueCount="64">
  <si>
    <t>Parametru</t>
  </si>
  <si>
    <t>Simbol</t>
  </si>
  <si>
    <t>Valoare</t>
  </si>
  <si>
    <t>U.M.</t>
  </si>
  <si>
    <t>Latimea fisurii</t>
  </si>
  <si>
    <t>2h</t>
  </si>
  <si>
    <t>cm</t>
  </si>
  <si>
    <t>Jumatate din latimea fisurii</t>
  </si>
  <si>
    <t>h</t>
  </si>
  <si>
    <t>Raza conductei</t>
  </si>
  <si>
    <t>r</t>
  </si>
  <si>
    <t>Densitatea apei</t>
  </si>
  <si>
    <t>ro</t>
  </si>
  <si>
    <t>kg/m3</t>
  </si>
  <si>
    <t>Vascozitatea dinamica</t>
  </si>
  <si>
    <t>miu</t>
  </si>
  <si>
    <t>Centi_Poise</t>
  </si>
  <si>
    <t>Acceleratie gravitationala</t>
  </si>
  <si>
    <t>g</t>
  </si>
  <si>
    <t>m/s2</t>
  </si>
  <si>
    <t>Pierderea de sarcina (gradient hidraulic)</t>
  </si>
  <si>
    <t>J</t>
  </si>
  <si>
    <t>%</t>
  </si>
  <si>
    <t>m</t>
  </si>
  <si>
    <t>n</t>
  </si>
  <si>
    <t>kg/(m*s)</t>
  </si>
  <si>
    <t>-</t>
  </si>
  <si>
    <t>Greutatea volumica</t>
  </si>
  <si>
    <t>kg/(m2*s2)</t>
  </si>
  <si>
    <t>Vascozitatea cinematica</t>
  </si>
  <si>
    <t>m2/s</t>
  </si>
  <si>
    <t>y [m]</t>
  </si>
  <si>
    <t>v_x_F [m/s]</t>
  </si>
  <si>
    <t>v_x_C [m/s]</t>
  </si>
  <si>
    <t>Sectiune curgere fisura</t>
  </si>
  <si>
    <t>Sectiune curgere conducta</t>
  </si>
  <si>
    <t>m2</t>
  </si>
  <si>
    <t>omega_F</t>
  </si>
  <si>
    <t>omega_C</t>
  </si>
  <si>
    <t>v_x_F/v_x_C [m/s]</t>
  </si>
  <si>
    <t>x [m]</t>
  </si>
  <si>
    <t>perete F sus</t>
  </si>
  <si>
    <t>perete F jos</t>
  </si>
  <si>
    <t>m3/s</t>
  </si>
  <si>
    <t>v medie fisura</t>
  </si>
  <si>
    <t>v medie conducta</t>
  </si>
  <si>
    <t>m/s</t>
  </si>
  <si>
    <t>v medie F</t>
  </si>
  <si>
    <t>v medie C</t>
  </si>
  <si>
    <t>v_x_F</t>
  </si>
  <si>
    <t>v_x_C</t>
  </si>
  <si>
    <t>v_med_C</t>
  </si>
  <si>
    <t>vector v_med_C</t>
  </si>
  <si>
    <t>vector v_med_F</t>
  </si>
  <si>
    <t>Debit unitar fisura</t>
  </si>
  <si>
    <t>Debit total fisura</t>
  </si>
  <si>
    <t>Debit total conducta</t>
  </si>
  <si>
    <t>q</t>
  </si>
  <si>
    <t>Q_F (q*2h)</t>
  </si>
  <si>
    <t>Q_C</t>
  </si>
  <si>
    <t>v_med_F</t>
  </si>
  <si>
    <t>Reprezentari grafice</t>
  </si>
  <si>
    <t>UM S.I.</t>
  </si>
  <si>
    <t>Aplicatia 9. Curgere prin fisuri (F) si conducte (C)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</si>
</sst>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1" fontId="2" fillId="2" borderId="1" xfId="0" applyNumberFormat="1" applyFont="1" applyFill="1" applyBorder="1"/>
    <xf numFmtId="0" fontId="1" fillId="0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0" fontId="4" fillId="0" borderId="1" xfId="0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Variatia vitezei</a:t>
            </a:r>
            <a:r>
              <a:rPr lang="en-US" baseline="0">
                <a:solidFill>
                  <a:sysClr val="windowText" lastClr="000000"/>
                </a:solidFill>
              </a:rPr>
              <a:t> de deplasare a unui fluid real printr-o fisura si printr-o conducta rectilinie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630667020221648"/>
          <c:y val="0.1852449287003203"/>
          <c:w val="0.60020123574731477"/>
          <c:h val="0.70963704077349277"/>
        </c:manualLayout>
      </c:layout>
      <c:scatterChart>
        <c:scatterStyle val="smoothMarker"/>
        <c:ser>
          <c:idx val="0"/>
          <c:order val="0"/>
          <c:tx>
            <c:strRef>
              <c:f>A9_Hidrodin_fisuri_conducte!$I$2</c:f>
              <c:strCache>
                <c:ptCount val="1"/>
                <c:pt idx="0">
                  <c:v>v_x_F [m/s]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A9_Hidrodin_fisuri_conducte!$I$3:$I$13</c:f>
              <c:numCache>
                <c:formatCode>0.00</c:formatCode>
                <c:ptCount val="11"/>
                <c:pt idx="0">
                  <c:v>0</c:v>
                </c:pt>
                <c:pt idx="1">
                  <c:v>21.631050000000013</c:v>
                </c:pt>
                <c:pt idx="2">
                  <c:v>38.455200000000019</c:v>
                </c:pt>
                <c:pt idx="3">
                  <c:v>50.472450000000016</c:v>
                </c:pt>
                <c:pt idx="4">
                  <c:v>57.682800000000022</c:v>
                </c:pt>
                <c:pt idx="5">
                  <c:v>60.086250000000021</c:v>
                </c:pt>
                <c:pt idx="6">
                  <c:v>57.682800000000022</c:v>
                </c:pt>
                <c:pt idx="7">
                  <c:v>50.472450000000016</c:v>
                </c:pt>
                <c:pt idx="8">
                  <c:v>38.455200000000019</c:v>
                </c:pt>
                <c:pt idx="9">
                  <c:v>21.631050000000013</c:v>
                </c:pt>
                <c:pt idx="10">
                  <c:v>0</c:v>
                </c:pt>
              </c:numCache>
            </c:numRef>
          </c:xVal>
          <c:yVal>
            <c:numRef>
              <c:f>A9_Hidrodin_fisuri_conducte!$H$3:$H$13</c:f>
              <c:numCache>
                <c:formatCode>General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75A-41BE-BDCD-38B579AD7268}"/>
            </c:ext>
          </c:extLst>
        </c:ser>
        <c:ser>
          <c:idx val="1"/>
          <c:order val="1"/>
          <c:tx>
            <c:strRef>
              <c:f>A9_Hidrodin_fisuri_conducte!$J$2</c:f>
              <c:strCache>
                <c:ptCount val="1"/>
                <c:pt idx="0">
                  <c:v>v_x_C [m/s]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A9_Hidrodin_fisuri_conducte!$J$3:$J$13</c:f>
              <c:numCache>
                <c:formatCode>0.00</c:formatCode>
                <c:ptCount val="11"/>
                <c:pt idx="0">
                  <c:v>0</c:v>
                </c:pt>
                <c:pt idx="1">
                  <c:v>10.815525000000006</c:v>
                </c:pt>
                <c:pt idx="2">
                  <c:v>19.22760000000001</c:v>
                </c:pt>
                <c:pt idx="3">
                  <c:v>25.236225000000008</c:v>
                </c:pt>
                <c:pt idx="4">
                  <c:v>28.841400000000011</c:v>
                </c:pt>
                <c:pt idx="5">
                  <c:v>30.043125000000011</c:v>
                </c:pt>
                <c:pt idx="6">
                  <c:v>28.841400000000011</c:v>
                </c:pt>
                <c:pt idx="7">
                  <c:v>25.236225000000008</c:v>
                </c:pt>
                <c:pt idx="8">
                  <c:v>19.22760000000001</c:v>
                </c:pt>
                <c:pt idx="9">
                  <c:v>10.815525000000006</c:v>
                </c:pt>
                <c:pt idx="10">
                  <c:v>0</c:v>
                </c:pt>
              </c:numCache>
            </c:numRef>
          </c:xVal>
          <c:yVal>
            <c:numRef>
              <c:f>A9_Hidrodin_fisuri_conducte!$H$3:$H$13</c:f>
              <c:numCache>
                <c:formatCode>General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75A-41BE-BDCD-38B579AD7268}"/>
            </c:ext>
          </c:extLst>
        </c:ser>
        <c:ser>
          <c:idx val="2"/>
          <c:order val="2"/>
          <c:tx>
            <c:strRef>
              <c:f>A9_Hidrodin_fisuri_conducte!$A$22</c:f>
              <c:strCache>
                <c:ptCount val="1"/>
                <c:pt idx="0">
                  <c:v>perete F sus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A9_Hidrodin_fisuri_conducte!$B$22:$B$23</c:f>
              <c:numCache>
                <c:formatCode>General</c:formatCode>
                <c:ptCount val="2"/>
                <c:pt idx="0">
                  <c:v>0</c:v>
                </c:pt>
                <c:pt idx="1">
                  <c:v>65</c:v>
                </c:pt>
              </c:numCache>
            </c:numRef>
          </c:xVal>
          <c:yVal>
            <c:numRef>
              <c:f>A9_Hidrodin_fisuri_conducte!$C$22:$C$23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75A-41BE-BDCD-38B579AD7268}"/>
            </c:ext>
          </c:extLst>
        </c:ser>
        <c:ser>
          <c:idx val="3"/>
          <c:order val="3"/>
          <c:tx>
            <c:strRef>
              <c:f>A9_Hidrodin_fisuri_conducte!$A$24</c:f>
              <c:strCache>
                <c:ptCount val="1"/>
                <c:pt idx="0">
                  <c:v>perete F jos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A9_Hidrodin_fisuri_conducte!$B$24:$B$25</c:f>
              <c:numCache>
                <c:formatCode>General</c:formatCode>
                <c:ptCount val="2"/>
                <c:pt idx="0">
                  <c:v>0</c:v>
                </c:pt>
                <c:pt idx="1">
                  <c:v>65</c:v>
                </c:pt>
              </c:numCache>
            </c:numRef>
          </c:xVal>
          <c:yVal>
            <c:numRef>
              <c:f>A9_Hidrodin_fisuri_conducte!$C$24:$C$25</c:f>
              <c:numCache>
                <c:formatCode>General</c:formatCode>
                <c:ptCount val="2"/>
                <c:pt idx="0">
                  <c:v>-0.05</c:v>
                </c:pt>
                <c:pt idx="1">
                  <c:v>-0.05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75A-41BE-BDCD-38B579AD7268}"/>
            </c:ext>
          </c:extLst>
        </c:ser>
        <c:ser>
          <c:idx val="4"/>
          <c:order val="4"/>
          <c:tx>
            <c:strRef>
              <c:f>A9_Hidrodin_fisuri_conducte!$A$26</c:f>
              <c:strCache>
                <c:ptCount val="1"/>
                <c:pt idx="0">
                  <c:v>v medie F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A9_Hidrodin_fisuri_conducte!$B$26:$B$27</c:f>
              <c:numCache>
                <c:formatCode>0.00</c:formatCode>
                <c:ptCount val="2"/>
                <c:pt idx="0">
                  <c:v>40.057500000000012</c:v>
                </c:pt>
                <c:pt idx="1">
                  <c:v>40.057500000000012</c:v>
                </c:pt>
              </c:numCache>
            </c:numRef>
          </c:xVal>
          <c:yVal>
            <c:numRef>
              <c:f>A9_Hidrodin_fisuri_conducte!$C$26:$C$27</c:f>
              <c:numCache>
                <c:formatCode>General</c:formatCode>
                <c:ptCount val="2"/>
                <c:pt idx="0">
                  <c:v>0.05</c:v>
                </c:pt>
                <c:pt idx="1">
                  <c:v>-0.05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F9-4C43-96E3-1193FFDE54EE}"/>
            </c:ext>
          </c:extLst>
        </c:ser>
        <c:ser>
          <c:idx val="5"/>
          <c:order val="5"/>
          <c:tx>
            <c:strRef>
              <c:f>A9_Hidrodin_fisuri_conducte!$A$28</c:f>
              <c:strCache>
                <c:ptCount val="1"/>
                <c:pt idx="0">
                  <c:v>v medie C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A9_Hidrodin_fisuri_conducte!$B$28:$B$29</c:f>
              <c:numCache>
                <c:formatCode>0.00</c:formatCode>
                <c:ptCount val="2"/>
                <c:pt idx="0">
                  <c:v>15.021562500000003</c:v>
                </c:pt>
                <c:pt idx="1">
                  <c:v>15.021562500000003</c:v>
                </c:pt>
              </c:numCache>
            </c:numRef>
          </c:xVal>
          <c:yVal>
            <c:numRef>
              <c:f>A9_Hidrodin_fisuri_conducte!$C$28:$C$29</c:f>
              <c:numCache>
                <c:formatCode>General</c:formatCode>
                <c:ptCount val="2"/>
                <c:pt idx="0">
                  <c:v>0.05</c:v>
                </c:pt>
                <c:pt idx="1">
                  <c:v>-0.05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1F9-4C43-96E3-1193FFDE54EE}"/>
            </c:ext>
          </c:extLst>
        </c:ser>
        <c:ser>
          <c:idx val="6"/>
          <c:order val="6"/>
          <c:tx>
            <c:strRef>
              <c:f>A9_Hidrodin_fisuri_conducte!$A$30</c:f>
              <c:strCache>
                <c:ptCount val="1"/>
                <c:pt idx="0">
                  <c:v>v_x_C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solid"/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A9_Hidrodin_fisuri_conducte!$B$30:$B$31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28.841400000000011</c:v>
                </c:pt>
              </c:numCache>
            </c:numRef>
          </c:xVal>
          <c:yVal>
            <c:numRef>
              <c:f>A9_Hidrodin_fisuri_conducte!$C$30:$C$31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1F9-4C43-96E3-1193FFDE54EE}"/>
            </c:ext>
          </c:extLst>
        </c:ser>
        <c:ser>
          <c:idx val="7"/>
          <c:order val="7"/>
          <c:tx>
            <c:strRef>
              <c:f>A9_Hidrodin_fisuri_conducte!$A$32</c:f>
              <c:strCache>
                <c:ptCount val="1"/>
                <c:pt idx="0">
                  <c:v>v_x_F</c:v>
                </c:pt>
              </c:strCache>
            </c:strRef>
          </c:tx>
          <c:spPr>
            <a:ln w="34925" cap="rnd">
              <a:solidFill>
                <a:srgbClr val="0070C0"/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A9_Hidrodin_fisuri_conducte!$B$32:$B$33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50.472450000000016</c:v>
                </c:pt>
              </c:numCache>
            </c:numRef>
          </c:xVal>
          <c:yVal>
            <c:numRef>
              <c:f>A9_Hidrodin_fisuri_conducte!$C$32:$C$33</c:f>
              <c:numCache>
                <c:formatCode>General</c:formatCode>
                <c:ptCount val="2"/>
                <c:pt idx="0">
                  <c:v>-0.02</c:v>
                </c:pt>
                <c:pt idx="1">
                  <c:v>-0.02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1F9-4C43-96E3-1193FFDE54EE}"/>
            </c:ext>
          </c:extLst>
        </c:ser>
        <c:ser>
          <c:idx val="8"/>
          <c:order val="8"/>
          <c:tx>
            <c:strRef>
              <c:f>A9_Hidrodin_fisuri_conducte!$A$34</c:f>
              <c:strCache>
                <c:ptCount val="1"/>
                <c:pt idx="0">
                  <c:v>vector v_med_C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A9_Hidrodin_fisuri_conducte!$B$34:$B$35</c:f>
              <c:numCache>
                <c:formatCode>0.00</c:formatCode>
                <c:ptCount val="2"/>
                <c:pt idx="0">
                  <c:v>0</c:v>
                </c:pt>
                <c:pt idx="1">
                  <c:v>15.021562500000003</c:v>
                </c:pt>
              </c:numCache>
            </c:numRef>
          </c:xVal>
          <c:yVal>
            <c:numRef>
              <c:f>A9_Hidrodin_fisuri_conducte!$C$34:$C$35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1F9-4C43-96E3-1193FFDE54EE}"/>
            </c:ext>
          </c:extLst>
        </c:ser>
        <c:ser>
          <c:idx val="9"/>
          <c:order val="9"/>
          <c:tx>
            <c:strRef>
              <c:f>A9_Hidrodin_fisuri_conducte!$A$36</c:f>
              <c:strCache>
                <c:ptCount val="1"/>
                <c:pt idx="0">
                  <c:v>vector v_med_F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A9_Hidrodin_fisuri_conducte!$B$36:$B$37</c:f>
              <c:numCache>
                <c:formatCode>0.00</c:formatCode>
                <c:ptCount val="2"/>
                <c:pt idx="0">
                  <c:v>0</c:v>
                </c:pt>
                <c:pt idx="1">
                  <c:v>40.057500000000012</c:v>
                </c:pt>
              </c:numCache>
            </c:numRef>
          </c:xVal>
          <c:yVal>
            <c:numRef>
              <c:f>A9_Hidrodin_fisuri_conducte!$C$36:$C$37</c:f>
              <c:numCache>
                <c:formatCode>General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1F9-4C43-96E3-1193FFDE54EE}"/>
            </c:ext>
          </c:extLst>
        </c:ser>
        <c:dLbls/>
        <c:axId val="109438848"/>
        <c:axId val="109465600"/>
      </c:scatterChart>
      <c:valAx>
        <c:axId val="10943884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v_x [m/s]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5600"/>
        <c:crosses val="autoZero"/>
        <c:crossBetween val="midCat"/>
      </c:valAx>
      <c:valAx>
        <c:axId val="109465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y [m]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3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122237</xdr:colOff>
      <xdr:row>7</xdr:row>
      <xdr:rowOff>114300</xdr:rowOff>
    </xdr:from>
    <xdr:to>
      <xdr:col>8</xdr:col>
      <xdr:colOff>122237</xdr:colOff>
      <xdr:row>8</xdr:row>
      <xdr:rowOff>198438</xdr:rowOff>
    </xdr:to>
    <xdr:sp macro="" textlink="">
      <xdr:nvSpPr>
        <xdr:cNvPr id="4" name="Freeform 3" descr="Dark vertica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/>
        </xdr:cNvSpPr>
      </xdr:nvSpPr>
      <xdr:spPr bwMode="auto">
        <a:xfrm>
          <a:off x="6273800" y="1257300"/>
          <a:ext cx="0" cy="274638"/>
        </a:xfrm>
        <a:custGeom>
          <a:avLst/>
          <a:gdLst>
            <a:gd name="T0" fmla="*/ 0 w 1951"/>
            <a:gd name="T1" fmla="*/ 2147483646 h 2987"/>
            <a:gd name="T2" fmla="*/ 0 w 1951"/>
            <a:gd name="T3" fmla="*/ 2147483646 h 2987"/>
            <a:gd name="T4" fmla="*/ 0 w 1951"/>
            <a:gd name="T5" fmla="*/ 2147483646 h 2987"/>
            <a:gd name="T6" fmla="*/ 0 w 1951"/>
            <a:gd name="T7" fmla="*/ 0 h 2987"/>
            <a:gd name="T8" fmla="*/ 0 w 1951"/>
            <a:gd name="T9" fmla="*/ 2147483646 h 298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51"/>
            <a:gd name="T16" fmla="*/ 0 h 2987"/>
            <a:gd name="T17" fmla="*/ 0 w 1951"/>
            <a:gd name="T18" fmla="*/ 2987 h 298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51" h="2987">
              <a:moveTo>
                <a:pt x="11" y="1440"/>
              </a:moveTo>
              <a:lnTo>
                <a:pt x="0" y="2987"/>
              </a:lnTo>
              <a:lnTo>
                <a:pt x="1951" y="1571"/>
              </a:lnTo>
              <a:lnTo>
                <a:pt x="1939" y="0"/>
              </a:lnTo>
              <a:lnTo>
                <a:pt x="11" y="1440"/>
              </a:lnTo>
              <a:close/>
            </a:path>
          </a:pathLst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noFill/>
          <a:round/>
          <a:headEnd/>
          <a:tailEnd/>
        </a:ln>
      </xdr:spPr>
      <xdr:txBody>
        <a:bodyPr wrap="square" lIns="0" tIns="0" rIns="0" bIns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219617</xdr:colOff>
      <xdr:row>27</xdr:row>
      <xdr:rowOff>100543</xdr:rowOff>
    </xdr:from>
    <xdr:to>
      <xdr:col>10</xdr:col>
      <xdr:colOff>1165767</xdr:colOff>
      <xdr:row>42</xdr:row>
      <xdr:rowOff>140230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GrpSpPr/>
      </xdr:nvGrpSpPr>
      <xdr:grpSpPr>
        <a:xfrm>
          <a:off x="5458367" y="5434543"/>
          <a:ext cx="3303588" cy="2897187"/>
          <a:chOff x="5572125" y="5040313"/>
          <a:chExt cx="3502025" cy="2640013"/>
        </a:xfrm>
      </xdr:grpSpPr>
      <xdr:pic>
        <xdr:nvPicPr>
          <xdr:cNvPr id="39" name="Picture 38" descr="fisura.png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572125" y="5040313"/>
            <a:ext cx="3502025" cy="26400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 txBox="1"/>
        </xdr:nvSpPr>
        <xdr:spPr>
          <a:xfrm>
            <a:off x="6000751" y="6397626"/>
            <a:ext cx="547687" cy="261937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r>
              <a:rPr lang="en-US" sz="1400"/>
              <a:t>z = 2</a:t>
            </a:r>
            <a:r>
              <a:rPr lang="en-US" sz="1400" baseline="30000"/>
              <a:t>.</a:t>
            </a:r>
            <a:r>
              <a:rPr lang="en-US" sz="1400"/>
              <a:t>h</a:t>
            </a:r>
          </a:p>
        </xdr:txBody>
      </xdr:sp>
    </xdr:grpSp>
    <xdr:clientData/>
  </xdr:twoCellAnchor>
  <xdr:twoCellAnchor>
    <xdr:from>
      <xdr:col>7</xdr:col>
      <xdr:colOff>138177</xdr:colOff>
      <xdr:row>42</xdr:row>
      <xdr:rowOff>83622</xdr:rowOff>
    </xdr:from>
    <xdr:to>
      <xdr:col>11</xdr:col>
      <xdr:colOff>461960</xdr:colOff>
      <xdr:row>53</xdr:row>
      <xdr:rowOff>69335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GrpSpPr/>
      </xdr:nvGrpSpPr>
      <xdr:grpSpPr>
        <a:xfrm>
          <a:off x="5376927" y="8275122"/>
          <a:ext cx="3855971" cy="2081213"/>
          <a:chOff x="5580129" y="4270374"/>
          <a:chExt cx="3738497" cy="2081213"/>
        </a:xfrm>
      </xdr:grpSpPr>
      <xdr:grpSp>
        <xdr:nvGrpSpPr>
          <xdr:cNvPr id="42" name="Group 41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GrpSpPr>
            <a:grpSpLocks/>
          </xdr:cNvGrpSpPr>
        </xdr:nvGrpSpPr>
        <xdr:grpSpPr bwMode="auto">
          <a:xfrm>
            <a:off x="5580129" y="4270374"/>
            <a:ext cx="3738497" cy="2081213"/>
            <a:chOff x="3480" y="1535"/>
            <a:chExt cx="1967" cy="1039"/>
          </a:xfrm>
        </xdr:grpSpPr>
        <xdr:cxnSp macro="">
          <xdr:nvCxnSpPr>
            <xdr:cNvPr id="43" name="Straight Arrow Connector 42">
              <a:extLst>
                <a:ext uri="{FF2B5EF4-FFF2-40B4-BE49-F238E27FC236}">
                  <a16:creationId xmlns:a16="http://schemas.microsoft.com/office/drawing/2014/main" xmlns="" id="{00000000-0008-0000-0000-00002B000000}"/>
                </a:ext>
              </a:extLst>
            </xdr:cNvPr>
            <xdr:cNvCxnSpPr/>
          </xdr:nvCxnSpPr>
          <xdr:spPr>
            <a:xfrm rot="5400000" flipH="1" flipV="1">
              <a:off x="3833" y="2052"/>
              <a:ext cx="1039" cy="5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000-00002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80" y="1588"/>
              <a:ext cx="1967" cy="717"/>
              <a:chOff x="3480" y="1588"/>
              <a:chExt cx="1967" cy="717"/>
            </a:xfrm>
          </xdr:grpSpPr>
          <xdr:sp macro="" textlink="">
            <xdr:nvSpPr>
              <xdr:cNvPr id="45" name="Rectangle 44">
                <a:extLst>
                  <a:ext uri="{FF2B5EF4-FFF2-40B4-BE49-F238E27FC236}">
                    <a16:creationId xmlns:a16="http://schemas.microsoft.com/office/drawing/2014/main" xmlns="" id="{00000000-0008-0000-0000-00002D000000}"/>
                  </a:ext>
                </a:extLst>
              </xdr:cNvPr>
              <xdr:cNvSpPr/>
            </xdr:nvSpPr>
            <xdr:spPr>
              <a:xfrm>
                <a:off x="4355" y="1679"/>
                <a:ext cx="576" cy="62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>
                  <a:defRPr/>
                </a:pPr>
                <a:endParaRPr lang="en-US"/>
              </a:p>
            </xdr:txBody>
          </xdr:sp>
          <xdr:sp macro="" textlink="">
            <xdr:nvSpPr>
              <xdr:cNvPr id="46" name="Flowchart: Delay 45">
                <a:extLst>
                  <a:ext uri="{FF2B5EF4-FFF2-40B4-BE49-F238E27FC236}">
                    <a16:creationId xmlns:a16="http://schemas.microsoft.com/office/drawing/2014/main" xmlns="" id="{00000000-0008-0000-0000-00002E000000}"/>
                  </a:ext>
                </a:extLst>
              </xdr:cNvPr>
              <xdr:cNvSpPr/>
            </xdr:nvSpPr>
            <xdr:spPr>
              <a:xfrm>
                <a:off x="4355" y="1679"/>
                <a:ext cx="480" cy="624"/>
              </a:xfrm>
              <a:prstGeom prst="flowChartDelay">
                <a:avLst/>
              </a:prstGeom>
              <a:solidFill>
                <a:srgbClr val="FF0000">
                  <a:alpha val="48000"/>
                </a:srgbClr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>
                  <a:defRPr/>
                </a:pPr>
                <a:endParaRPr lang="en-US"/>
              </a:p>
            </xdr:txBody>
          </xdr:sp>
          <xdr:pic>
            <xdr:nvPicPr>
              <xdr:cNvPr id="47" name="Object 91">
                <a:extLst>
                  <a:ext uri="{FF2B5EF4-FFF2-40B4-BE49-F238E27FC236}">
                    <a16:creationId xmlns:a16="http://schemas.microsoft.com/office/drawing/2014/main" xmlns="" id="{00000000-0008-0000-0000-00002F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4763" y="1588"/>
                <a:ext cx="0" cy="0"/>
              </a:xfrm>
              <a:prstGeom prst="rect">
                <a:avLst/>
              </a:prstGeom>
              <a:solidFill>
                <a:srgbClr val="FFFF00"/>
              </a:solidFill>
              <a:ln w="9525">
                <a:noFill/>
                <a:miter lim="800000"/>
                <a:headEnd/>
                <a:tailEnd/>
              </a:ln>
            </xdr:spPr>
          </xdr:pic>
          <xdr:cxnSp macro="">
            <xdr:nvCxnSpPr>
              <xdr:cNvPr id="48" name="Straight Connector 47">
                <a:extLst>
                  <a:ext uri="{FF2B5EF4-FFF2-40B4-BE49-F238E27FC236}">
                    <a16:creationId xmlns:a16="http://schemas.microsoft.com/office/drawing/2014/main" xmlns="" id="{00000000-0008-0000-0000-000030000000}"/>
                  </a:ext>
                </a:extLst>
              </xdr:cNvPr>
              <xdr:cNvCxnSpPr/>
            </xdr:nvCxnSpPr>
            <xdr:spPr>
              <a:xfrm>
                <a:off x="4931" y="1679"/>
                <a:ext cx="240" cy="1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" name="Straight Connector 48">
                <a:extLst>
                  <a:ext uri="{FF2B5EF4-FFF2-40B4-BE49-F238E27FC236}">
                    <a16:creationId xmlns:a16="http://schemas.microsoft.com/office/drawing/2014/main" xmlns="" id="{00000000-0008-0000-0000-000031000000}"/>
                  </a:ext>
                </a:extLst>
              </xdr:cNvPr>
              <xdr:cNvCxnSpPr/>
            </xdr:nvCxnSpPr>
            <xdr:spPr>
              <a:xfrm>
                <a:off x="4931" y="2303"/>
                <a:ext cx="240" cy="1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" name="Straight Arrow Connector 49">
                <a:extLst>
                  <a:ext uri="{FF2B5EF4-FFF2-40B4-BE49-F238E27FC236}">
                    <a16:creationId xmlns:a16="http://schemas.microsoft.com/office/drawing/2014/main" xmlns="" id="{00000000-0008-0000-0000-000032000000}"/>
                  </a:ext>
                </a:extLst>
              </xdr:cNvPr>
              <xdr:cNvCxnSpPr/>
            </xdr:nvCxnSpPr>
            <xdr:spPr>
              <a:xfrm rot="5400000">
                <a:off x="4715" y="1991"/>
                <a:ext cx="624" cy="1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headEnd type="triangle"/>
                <a:tailEnd type="triangle" w="med" len="me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pic>
            <xdr:nvPicPr>
              <xdr:cNvPr id="51" name="Object 93">
                <a:extLst>
                  <a:ext uri="{FF2B5EF4-FFF2-40B4-BE49-F238E27FC236}">
                    <a16:creationId xmlns:a16="http://schemas.microsoft.com/office/drawing/2014/main" xmlns="" id="{00000000-0008-0000-0000-000033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4763" y="1588"/>
                <a:ext cx="0" cy="0"/>
              </a:xfrm>
              <a:prstGeom prst="rect">
                <a:avLst/>
              </a:prstGeom>
              <a:solidFill>
                <a:srgbClr val="FFFF00"/>
              </a:solidFill>
              <a:ln w="9525">
                <a:noFill/>
                <a:miter lim="800000"/>
                <a:headEnd/>
                <a:tailEnd/>
              </a:ln>
            </xdr:spPr>
          </xdr:pic>
          <xdr:sp macro="" textlink="">
            <xdr:nvSpPr>
              <xdr:cNvPr id="52" name="Right Arrow 51">
                <a:extLst>
                  <a:ext uri="{FF2B5EF4-FFF2-40B4-BE49-F238E27FC236}">
                    <a16:creationId xmlns:a16="http://schemas.microsoft.com/office/drawing/2014/main" xmlns="" id="{00000000-0008-0000-0000-000034000000}"/>
                  </a:ext>
                </a:extLst>
              </xdr:cNvPr>
              <xdr:cNvSpPr/>
            </xdr:nvSpPr>
            <xdr:spPr>
              <a:xfrm>
                <a:off x="4355" y="1920"/>
                <a:ext cx="480" cy="144"/>
              </a:xfrm>
              <a:prstGeom prst="rightArrow">
                <a:avLst/>
              </a:prstGeom>
              <a:solidFill>
                <a:srgbClr val="FF0000"/>
              </a:solidFill>
              <a:ln w="12700">
                <a:solidFill>
                  <a:srgbClr val="FFFF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>
                  <a:defRPr/>
                </a:pPr>
                <a:endParaRPr lang="en-US"/>
              </a:p>
            </xdr:txBody>
          </xdr:sp>
          <xdr:pic>
            <xdr:nvPicPr>
              <xdr:cNvPr id="53" name="Object 94">
                <a:extLst>
                  <a:ext uri="{FF2B5EF4-FFF2-40B4-BE49-F238E27FC236}">
                    <a16:creationId xmlns:a16="http://schemas.microsoft.com/office/drawing/2014/main" xmlns="" id="{00000000-0008-0000-0000-000035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 bwMode="auto">
              <a:xfrm>
                <a:off x="4763" y="1588"/>
                <a:ext cx="0" cy="0"/>
              </a:xfrm>
              <a:prstGeom prst="rect">
                <a:avLst/>
              </a:prstGeom>
              <a:solidFill>
                <a:srgbClr val="FFFF00"/>
              </a:solidFill>
              <a:ln w="9525">
                <a:noFill/>
                <a:miter lim="800000"/>
                <a:headEnd/>
                <a:tailEnd/>
              </a:ln>
            </xdr:spPr>
          </xdr:pic>
          <xdr:sp macro="" textlink="">
            <xdr:nvSpPr>
              <xdr:cNvPr id="54" name="Oval 53">
                <a:extLst>
                  <a:ext uri="{FF2B5EF4-FFF2-40B4-BE49-F238E27FC236}">
                    <a16:creationId xmlns:a16="http://schemas.microsoft.com/office/drawing/2014/main" xmlns="" id="{00000000-0008-0000-0000-000036000000}"/>
                  </a:ext>
                </a:extLst>
              </xdr:cNvPr>
              <xdr:cNvSpPr/>
            </xdr:nvSpPr>
            <xdr:spPr>
              <a:xfrm>
                <a:off x="3696" y="1680"/>
                <a:ext cx="625" cy="624"/>
              </a:xfrm>
              <a:prstGeom prst="ellipse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>
                  <a:defRPr/>
                </a:pPr>
                <a:endParaRPr lang="en-US"/>
              </a:p>
            </xdr:txBody>
          </xdr:sp>
          <xdr:cxnSp macro="">
            <xdr:nvCxnSpPr>
              <xdr:cNvPr id="55" name="Straight Connector 54">
                <a:extLst>
                  <a:ext uri="{FF2B5EF4-FFF2-40B4-BE49-F238E27FC236}">
                    <a16:creationId xmlns:a16="http://schemas.microsoft.com/office/drawing/2014/main" xmlns="" id="{00000000-0008-0000-0000-000037000000}"/>
                  </a:ext>
                </a:extLst>
              </xdr:cNvPr>
              <xdr:cNvCxnSpPr/>
            </xdr:nvCxnSpPr>
            <xdr:spPr>
              <a:xfrm>
                <a:off x="3600" y="1680"/>
                <a:ext cx="815" cy="1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" name="Straight Connector 55">
                <a:extLst>
                  <a:ext uri="{FF2B5EF4-FFF2-40B4-BE49-F238E27FC236}">
                    <a16:creationId xmlns:a16="http://schemas.microsoft.com/office/drawing/2014/main" xmlns="" id="{00000000-0008-0000-0000-000038000000}"/>
                  </a:ext>
                </a:extLst>
              </xdr:cNvPr>
              <xdr:cNvCxnSpPr/>
            </xdr:nvCxnSpPr>
            <xdr:spPr>
              <a:xfrm>
                <a:off x="3600" y="2304"/>
                <a:ext cx="815" cy="1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Straight Arrow Connector 56">
                <a:extLst>
                  <a:ext uri="{FF2B5EF4-FFF2-40B4-BE49-F238E27FC236}">
                    <a16:creationId xmlns:a16="http://schemas.microsoft.com/office/drawing/2014/main" xmlns="" id="{00000000-0008-0000-0000-000039000000}"/>
                  </a:ext>
                </a:extLst>
              </xdr:cNvPr>
              <xdr:cNvCxnSpPr/>
            </xdr:nvCxnSpPr>
            <xdr:spPr>
              <a:xfrm flipV="1">
                <a:off x="3480" y="1980"/>
                <a:ext cx="1967" cy="6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triangle" w="lg" len="lg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pic>
            <xdr:nvPicPr>
              <xdr:cNvPr id="58" name="Object 39">
                <a:extLst>
                  <a:ext uri="{FF2B5EF4-FFF2-40B4-BE49-F238E27FC236}">
                    <a16:creationId xmlns:a16="http://schemas.microsoft.com/office/drawing/2014/main" xmlns="" id="{00000000-0008-0000-0000-00003A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4763" y="1588"/>
                <a:ext cx="0" cy="0"/>
              </a:xfrm>
              <a:prstGeom prst="rect">
                <a:avLst/>
              </a:prstGeom>
              <a:solidFill>
                <a:srgbClr val="FFFF00"/>
              </a:solidFill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59" name="TextBox 58">
            <a:extLst>
              <a:ext uri="{FF2B5EF4-FFF2-40B4-BE49-F238E27FC236}">
                <a16:creationId xmlns:a16="http://schemas.microsoft.com/office/drawing/2014/main" xmlns="" id="{00000000-0008-0000-0000-00003B000000}"/>
              </a:ext>
            </a:extLst>
          </xdr:cNvPr>
          <xdr:cNvSpPr txBox="1"/>
        </xdr:nvSpPr>
        <xdr:spPr>
          <a:xfrm>
            <a:off x="6159502" y="5016500"/>
            <a:ext cx="754062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600" b="1"/>
              <a:t>D = 2</a:t>
            </a:r>
            <a:r>
              <a:rPr lang="en-US" sz="1600" b="1" baseline="30000"/>
              <a:t>.</a:t>
            </a:r>
            <a:r>
              <a:rPr lang="en-US" sz="1600" b="1"/>
              <a:t>r</a:t>
            </a:r>
          </a:p>
        </xdr:txBody>
      </xdr:sp>
    </xdr:grpSp>
    <xdr:clientData/>
  </xdr:twoCellAnchor>
  <xdr:twoCellAnchor>
    <xdr:from>
      <xdr:col>4</xdr:col>
      <xdr:colOff>18520</xdr:colOff>
      <xdr:row>13</xdr:row>
      <xdr:rowOff>79376</xdr:rowOff>
    </xdr:from>
    <xdr:to>
      <xdr:col>11</xdr:col>
      <xdr:colOff>357187</xdr:colOff>
      <xdr:row>29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2244303-2888-4FDC-8527-CB50654F6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20" zoomScaleNormal="120" workbookViewId="0">
      <selection activeCell="A4" sqref="A4"/>
    </sheetView>
  </sheetViews>
  <sheetFormatPr defaultRowHeight="15"/>
  <cols>
    <col min="1" max="1" width="25.7109375" bestFit="1" customWidth="1"/>
    <col min="2" max="2" width="10.140625" customWidth="1"/>
    <col min="3" max="3" width="7.85546875" bestFit="1" customWidth="1"/>
    <col min="4" max="4" width="10.7109375" customWidth="1"/>
    <col min="5" max="5" width="12.42578125" bestFit="1" customWidth="1"/>
    <col min="6" max="6" width="10.28515625" customWidth="1"/>
    <col min="7" max="7" width="1.5703125" customWidth="1"/>
    <col min="8" max="8" width="12.7109375" customWidth="1"/>
    <col min="9" max="9" width="11.140625" customWidth="1"/>
    <col min="10" max="10" width="11.42578125" customWidth="1"/>
    <col min="11" max="11" width="17.5703125" bestFit="1" customWidth="1"/>
  </cols>
  <sheetData>
    <row r="1" spans="1:11">
      <c r="A1" s="21" t="s">
        <v>63</v>
      </c>
    </row>
    <row r="2" spans="1:11">
      <c r="A2" s="1" t="s">
        <v>0</v>
      </c>
      <c r="B2" s="2" t="s">
        <v>1</v>
      </c>
      <c r="C2" s="1" t="s">
        <v>2</v>
      </c>
      <c r="D2" s="1" t="s">
        <v>3</v>
      </c>
      <c r="E2" s="11" t="s">
        <v>2</v>
      </c>
      <c r="F2" s="9" t="s">
        <v>62</v>
      </c>
      <c r="H2" s="9" t="s">
        <v>31</v>
      </c>
      <c r="I2" s="9" t="s">
        <v>32</v>
      </c>
      <c r="J2" s="9" t="s">
        <v>33</v>
      </c>
      <c r="K2" s="9" t="s">
        <v>39</v>
      </c>
    </row>
    <row r="3" spans="1:11">
      <c r="A3" s="3" t="s">
        <v>4</v>
      </c>
      <c r="B3" s="4" t="s">
        <v>5</v>
      </c>
      <c r="C3" s="5">
        <v>10</v>
      </c>
      <c r="D3" s="5" t="s">
        <v>6</v>
      </c>
      <c r="E3" s="12">
        <f>C3/100</f>
        <v>0.1</v>
      </c>
      <c r="F3" s="10" t="s">
        <v>23</v>
      </c>
      <c r="H3" s="10">
        <v>-0.05</v>
      </c>
      <c r="I3" s="16">
        <f>$E$10*$E$9/(2*$E$7)*($E$4^2-H3^2)</f>
        <v>0</v>
      </c>
      <c r="J3" s="16">
        <f>$E$8*$E$9/(4*$E$11)*($E$5^2-H3^2)</f>
        <v>0</v>
      </c>
      <c r="K3" s="10"/>
    </row>
    <row r="4" spans="1:11">
      <c r="A4" s="3" t="s">
        <v>7</v>
      </c>
      <c r="B4" s="4" t="s">
        <v>8</v>
      </c>
      <c r="C4" s="5">
        <f>C3/2</f>
        <v>5</v>
      </c>
      <c r="D4" s="5" t="s">
        <v>6</v>
      </c>
      <c r="E4" s="12">
        <f>C4/100</f>
        <v>0.05</v>
      </c>
      <c r="F4" s="10" t="s">
        <v>23</v>
      </c>
      <c r="H4" s="10">
        <v>-0.04</v>
      </c>
      <c r="I4" s="16">
        <f t="shared" ref="I4:I13" si="0">$E$10*$E$9/(2*$E$7)*($E$4^2-H4^2)</f>
        <v>21.631050000000013</v>
      </c>
      <c r="J4" s="16">
        <f t="shared" ref="J4:J13" si="1">$E$8*$E$9/(4*$E$11)*($E$5^2-H4^2)</f>
        <v>10.815525000000006</v>
      </c>
      <c r="K4" s="10">
        <f>I4/J4</f>
        <v>2</v>
      </c>
    </row>
    <row r="5" spans="1:11">
      <c r="A5" s="3" t="s">
        <v>9</v>
      </c>
      <c r="B5" s="4" t="s">
        <v>10</v>
      </c>
      <c r="C5" s="5">
        <v>5</v>
      </c>
      <c r="D5" s="5" t="s">
        <v>6</v>
      </c>
      <c r="E5" s="12">
        <f>C5/100</f>
        <v>0.05</v>
      </c>
      <c r="F5" s="10" t="s">
        <v>23</v>
      </c>
      <c r="H5" s="10">
        <v>-0.03</v>
      </c>
      <c r="I5" s="16">
        <f t="shared" si="0"/>
        <v>38.455200000000019</v>
      </c>
      <c r="J5" s="16">
        <f t="shared" si="1"/>
        <v>19.22760000000001</v>
      </c>
      <c r="K5" s="10">
        <f t="shared" ref="K5:K12" si="2">I5/J5</f>
        <v>2</v>
      </c>
    </row>
    <row r="6" spans="1:11">
      <c r="A6" s="3" t="s">
        <v>11</v>
      </c>
      <c r="B6" s="4" t="s">
        <v>12</v>
      </c>
      <c r="C6" s="5">
        <v>980</v>
      </c>
      <c r="D6" s="5" t="s">
        <v>13</v>
      </c>
      <c r="E6" s="12">
        <f>C6</f>
        <v>980</v>
      </c>
      <c r="F6" s="10" t="str">
        <f>D6</f>
        <v>kg/m3</v>
      </c>
      <c r="H6" s="10">
        <v>-0.02</v>
      </c>
      <c r="I6" s="16">
        <f t="shared" si="0"/>
        <v>50.472450000000016</v>
      </c>
      <c r="J6" s="16">
        <f t="shared" si="1"/>
        <v>25.236225000000008</v>
      </c>
      <c r="K6" s="10">
        <f t="shared" si="2"/>
        <v>2</v>
      </c>
    </row>
    <row r="7" spans="1:11">
      <c r="A7" s="3" t="s">
        <v>14</v>
      </c>
      <c r="B7" s="4" t="s">
        <v>15</v>
      </c>
      <c r="C7" s="5">
        <v>10</v>
      </c>
      <c r="D7" s="5" t="s">
        <v>16</v>
      </c>
      <c r="E7" s="12">
        <v>0.01</v>
      </c>
      <c r="F7" s="10" t="s">
        <v>25</v>
      </c>
      <c r="H7" s="10">
        <v>-0.01</v>
      </c>
      <c r="I7" s="16">
        <f t="shared" si="0"/>
        <v>57.682800000000022</v>
      </c>
      <c r="J7" s="16">
        <f t="shared" si="1"/>
        <v>28.841400000000011</v>
      </c>
      <c r="K7" s="10">
        <f t="shared" si="2"/>
        <v>2</v>
      </c>
    </row>
    <row r="8" spans="1:11">
      <c r="A8" s="6" t="s">
        <v>17</v>
      </c>
      <c r="B8" s="4" t="s">
        <v>18</v>
      </c>
      <c r="C8" s="5">
        <v>9.81</v>
      </c>
      <c r="D8" s="5" t="s">
        <v>19</v>
      </c>
      <c r="E8" s="12">
        <f>C8</f>
        <v>9.81</v>
      </c>
      <c r="F8" s="10" t="str">
        <f>D8</f>
        <v>m/s2</v>
      </c>
      <c r="H8" s="10">
        <v>0</v>
      </c>
      <c r="I8" s="16">
        <f t="shared" si="0"/>
        <v>60.086250000000021</v>
      </c>
      <c r="J8" s="16">
        <f t="shared" si="1"/>
        <v>30.043125000000011</v>
      </c>
      <c r="K8" s="10">
        <f t="shared" si="2"/>
        <v>2</v>
      </c>
    </row>
    <row r="9" spans="1:11" ht="30">
      <c r="A9" s="7" t="s">
        <v>20</v>
      </c>
      <c r="B9" s="4" t="s">
        <v>21</v>
      </c>
      <c r="C9" s="8">
        <v>5</v>
      </c>
      <c r="D9" s="5" t="s">
        <v>22</v>
      </c>
      <c r="E9" s="12">
        <f>C9/100</f>
        <v>0.05</v>
      </c>
      <c r="F9" s="10" t="s">
        <v>26</v>
      </c>
      <c r="H9" s="10">
        <v>0.01</v>
      </c>
      <c r="I9" s="16">
        <f t="shared" si="0"/>
        <v>57.682800000000022</v>
      </c>
      <c r="J9" s="16">
        <f t="shared" si="1"/>
        <v>28.841400000000011</v>
      </c>
      <c r="K9" s="10">
        <f t="shared" si="2"/>
        <v>2</v>
      </c>
    </row>
    <row r="10" spans="1:11">
      <c r="A10" s="13" t="s">
        <v>27</v>
      </c>
      <c r="B10" s="14" t="s">
        <v>18</v>
      </c>
      <c r="C10" s="10"/>
      <c r="D10" s="10"/>
      <c r="E10" s="12">
        <f>E6*E8</f>
        <v>9613.8000000000011</v>
      </c>
      <c r="F10" s="15" t="s">
        <v>28</v>
      </c>
      <c r="H10" s="10">
        <v>0.02</v>
      </c>
      <c r="I10" s="16">
        <f t="shared" si="0"/>
        <v>50.472450000000016</v>
      </c>
      <c r="J10" s="16">
        <f t="shared" si="1"/>
        <v>25.236225000000008</v>
      </c>
      <c r="K10" s="10">
        <f t="shared" si="2"/>
        <v>2</v>
      </c>
    </row>
    <row r="11" spans="1:11">
      <c r="A11" s="13" t="s">
        <v>29</v>
      </c>
      <c r="B11" s="14" t="s">
        <v>24</v>
      </c>
      <c r="C11" s="10"/>
      <c r="D11" s="10"/>
      <c r="E11" s="12">
        <f>E7/E6</f>
        <v>1.0204081632653061E-5</v>
      </c>
      <c r="F11" s="15" t="s">
        <v>30</v>
      </c>
      <c r="H11" s="10">
        <v>0.03</v>
      </c>
      <c r="I11" s="16">
        <f t="shared" si="0"/>
        <v>38.455200000000019</v>
      </c>
      <c r="J11" s="16">
        <f t="shared" si="1"/>
        <v>19.22760000000001</v>
      </c>
      <c r="K11" s="10">
        <f t="shared" si="2"/>
        <v>2</v>
      </c>
    </row>
    <row r="12" spans="1:11">
      <c r="H12" s="10">
        <v>0.04</v>
      </c>
      <c r="I12" s="16">
        <f t="shared" si="0"/>
        <v>21.631050000000013</v>
      </c>
      <c r="J12" s="16">
        <f t="shared" si="1"/>
        <v>10.815525000000006</v>
      </c>
      <c r="K12" s="10">
        <f t="shared" si="2"/>
        <v>2</v>
      </c>
    </row>
    <row r="13" spans="1:11">
      <c r="A13" s="13" t="s">
        <v>34</v>
      </c>
      <c r="B13" s="10" t="s">
        <v>37</v>
      </c>
      <c r="C13" s="10">
        <f>E3*E3</f>
        <v>1.0000000000000002E-2</v>
      </c>
      <c r="D13" s="10" t="s">
        <v>36</v>
      </c>
      <c r="H13" s="10">
        <v>0.05</v>
      </c>
      <c r="I13" s="16">
        <f t="shared" si="0"/>
        <v>0</v>
      </c>
      <c r="J13" s="16">
        <f t="shared" si="1"/>
        <v>0</v>
      </c>
      <c r="K13" s="10"/>
    </row>
    <row r="14" spans="1:11">
      <c r="A14" s="13" t="s">
        <v>35</v>
      </c>
      <c r="B14" s="10" t="s">
        <v>38</v>
      </c>
      <c r="C14" s="16">
        <f>PI()*E5^2</f>
        <v>7.8539816339744835E-3</v>
      </c>
      <c r="D14" s="10" t="s">
        <v>36</v>
      </c>
    </row>
    <row r="15" spans="1:11">
      <c r="A15" s="13" t="s">
        <v>54</v>
      </c>
      <c r="B15" s="10" t="s">
        <v>57</v>
      </c>
      <c r="C15" s="16">
        <f>2/3*E8*E9*E4^3/E11</f>
        <v>4.0057500000000008</v>
      </c>
      <c r="D15" s="10" t="s">
        <v>30</v>
      </c>
    </row>
    <row r="16" spans="1:11">
      <c r="A16" s="13" t="s">
        <v>55</v>
      </c>
      <c r="B16" s="10" t="s">
        <v>58</v>
      </c>
      <c r="C16" s="16">
        <f>C15*E3</f>
        <v>0.40057500000000013</v>
      </c>
      <c r="D16" s="10" t="s">
        <v>43</v>
      </c>
    </row>
    <row r="17" spans="1:4">
      <c r="A17" s="13" t="s">
        <v>56</v>
      </c>
      <c r="B17" s="10" t="s">
        <v>59</v>
      </c>
      <c r="C17" s="16">
        <f>PI()*E8*E9*E5^4/(8*E11)</f>
        <v>0.11797907598859989</v>
      </c>
      <c r="D17" s="10" t="s">
        <v>43</v>
      </c>
    </row>
    <row r="18" spans="1:4">
      <c r="A18" s="13" t="s">
        <v>44</v>
      </c>
      <c r="B18" s="10" t="s">
        <v>60</v>
      </c>
      <c r="C18" s="16">
        <f>E8*E9*E4^2/(3*E11)</f>
        <v>40.057500000000012</v>
      </c>
      <c r="D18" s="10" t="s">
        <v>46</v>
      </c>
    </row>
    <row r="19" spans="1:4">
      <c r="A19" s="13" t="s">
        <v>45</v>
      </c>
      <c r="B19" s="10" t="s">
        <v>51</v>
      </c>
      <c r="C19" s="16">
        <f>E8*E9*E5^2/(8*E11)</f>
        <v>15.021562500000003</v>
      </c>
      <c r="D19" s="10" t="s">
        <v>46</v>
      </c>
    </row>
    <row r="21" spans="1:4">
      <c r="A21" s="17" t="s">
        <v>61</v>
      </c>
      <c r="B21" s="17" t="s">
        <v>40</v>
      </c>
      <c r="C21" s="17" t="s">
        <v>31</v>
      </c>
    </row>
    <row r="22" spans="1:4">
      <c r="A22" s="18" t="s">
        <v>41</v>
      </c>
      <c r="B22" s="10">
        <v>0</v>
      </c>
      <c r="C22" s="10">
        <v>0.05</v>
      </c>
    </row>
    <row r="23" spans="1:4">
      <c r="A23" s="19"/>
      <c r="B23" s="10">
        <v>65</v>
      </c>
      <c r="C23" s="10">
        <v>0.05</v>
      </c>
    </row>
    <row r="24" spans="1:4">
      <c r="A24" s="18" t="s">
        <v>42</v>
      </c>
      <c r="B24" s="10">
        <v>0</v>
      </c>
      <c r="C24" s="10">
        <v>-0.05</v>
      </c>
    </row>
    <row r="25" spans="1:4">
      <c r="A25" s="19"/>
      <c r="B25" s="10">
        <v>65</v>
      </c>
      <c r="C25" s="10">
        <f>C24</f>
        <v>-0.05</v>
      </c>
    </row>
    <row r="26" spans="1:4">
      <c r="A26" s="20" t="s">
        <v>47</v>
      </c>
      <c r="B26" s="16">
        <f>C18</f>
        <v>40.057500000000012</v>
      </c>
      <c r="C26" s="10">
        <f>C22</f>
        <v>0.05</v>
      </c>
    </row>
    <row r="27" spans="1:4">
      <c r="A27" s="20"/>
      <c r="B27" s="16">
        <f>B26</f>
        <v>40.057500000000012</v>
      </c>
      <c r="C27" s="10">
        <f>C24</f>
        <v>-0.05</v>
      </c>
    </row>
    <row r="28" spans="1:4">
      <c r="A28" s="20" t="s">
        <v>48</v>
      </c>
      <c r="B28" s="16">
        <f>C19</f>
        <v>15.021562500000003</v>
      </c>
      <c r="C28" s="10">
        <f>C26</f>
        <v>0.05</v>
      </c>
    </row>
    <row r="29" spans="1:4">
      <c r="A29" s="20"/>
      <c r="B29" s="16">
        <f>B28</f>
        <v>15.021562500000003</v>
      </c>
      <c r="C29" s="10">
        <f>C27</f>
        <v>-0.05</v>
      </c>
    </row>
    <row r="30" spans="1:4">
      <c r="A30" s="18" t="s">
        <v>50</v>
      </c>
      <c r="B30" s="10">
        <v>0</v>
      </c>
      <c r="C30" s="10">
        <f>H9</f>
        <v>0.01</v>
      </c>
    </row>
    <row r="31" spans="1:4">
      <c r="A31" s="19"/>
      <c r="B31" s="16">
        <f>J9</f>
        <v>28.841400000000011</v>
      </c>
      <c r="C31" s="10">
        <f>C30</f>
        <v>0.01</v>
      </c>
    </row>
    <row r="32" spans="1:4">
      <c r="A32" s="18" t="s">
        <v>49</v>
      </c>
      <c r="B32" s="10">
        <v>0</v>
      </c>
      <c r="C32" s="10">
        <v>-0.02</v>
      </c>
    </row>
    <row r="33" spans="1:3">
      <c r="A33" s="19"/>
      <c r="B33" s="16">
        <f>I6</f>
        <v>50.472450000000016</v>
      </c>
      <c r="C33" s="10">
        <f>C32</f>
        <v>-0.02</v>
      </c>
    </row>
    <row r="34" spans="1:3">
      <c r="A34" s="18" t="s">
        <v>52</v>
      </c>
      <c r="B34" s="16">
        <v>0</v>
      </c>
      <c r="C34" s="10">
        <v>0.03</v>
      </c>
    </row>
    <row r="35" spans="1:3">
      <c r="A35" s="19"/>
      <c r="B35" s="16">
        <f>B28</f>
        <v>15.021562500000003</v>
      </c>
      <c r="C35" s="10">
        <f>C34</f>
        <v>0.03</v>
      </c>
    </row>
    <row r="36" spans="1:3">
      <c r="A36" s="18" t="s">
        <v>53</v>
      </c>
      <c r="B36" s="16">
        <v>0</v>
      </c>
      <c r="C36" s="10">
        <v>0.02</v>
      </c>
    </row>
    <row r="37" spans="1:3">
      <c r="A37" s="19"/>
      <c r="B37" s="16">
        <f>B27</f>
        <v>40.057500000000012</v>
      </c>
      <c r="C37" s="10">
        <f>C36</f>
        <v>0.02</v>
      </c>
    </row>
  </sheetData>
  <sheetProtection password="F69D" sheet="1" objects="1" scenarios="1" selectLockedCells="1"/>
  <mergeCells count="8">
    <mergeCell ref="A32:A33"/>
    <mergeCell ref="A34:A35"/>
    <mergeCell ref="A36:A37"/>
    <mergeCell ref="A22:A23"/>
    <mergeCell ref="A24:A25"/>
    <mergeCell ref="A26:A27"/>
    <mergeCell ref="A28:A29"/>
    <mergeCell ref="A30:A31"/>
  </mergeCells>
  <pageMargins left="0.7" right="0.7" top="0.75" bottom="0.75" header="0.3" footer="0.3"/>
  <pageSetup orientation="portrait" verticalDpi="0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  <oleObject progId="Equation.3" shapeId="1029" r:id="rId8"/>
    <oleObject progId="Equation.3" shapeId="103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A9_Hidrodin_fisuri_conducte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2022-04-19T15:04:26Z</dcterms:created>
  <dcterms:modified xsi:type="dcterms:W3CDTF">2022-06-11T19:58:13Z</dcterms:modified>
</cp:coreProperties>
</file>