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0" windowWidth="16410" windowHeight="9315"/>
  </bookViews>
  <sheets>
    <sheet name="A11_Hidrodinamica_sedim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2"/>
  <c r="B18" l="1"/>
  <c r="B13"/>
  <c r="B12"/>
  <c r="G11" l="1"/>
  <c r="I11" s="1"/>
  <c r="G6"/>
  <c r="I6" s="1"/>
  <c r="G4"/>
  <c r="I4" s="1"/>
  <c r="G10"/>
  <c r="I10" s="1"/>
  <c r="G9"/>
  <c r="I9" s="1"/>
  <c r="G7"/>
  <c r="I7" s="1"/>
  <c r="G5"/>
  <c r="I5" s="1"/>
  <c r="G8"/>
  <c r="I8" s="1"/>
  <c r="G3"/>
  <c r="I3" s="1"/>
  <c r="G13"/>
  <c r="I13" s="1"/>
  <c r="G12"/>
  <c r="I12" s="1"/>
  <c r="G2"/>
  <c r="I2" s="1"/>
  <c r="J11" l="1"/>
  <c r="K11" s="1"/>
  <c r="L11" s="1"/>
  <c r="J7"/>
  <c r="K7" s="1"/>
  <c r="L7" s="1"/>
  <c r="J4"/>
  <c r="K4" s="1"/>
  <c r="L4" s="1"/>
  <c r="J6"/>
  <c r="K6" s="1"/>
  <c r="L6" s="1"/>
  <c r="J9"/>
  <c r="K9" s="1"/>
  <c r="L9" s="1"/>
  <c r="J3"/>
  <c r="K3" s="1"/>
  <c r="L3" s="1"/>
  <c r="J10"/>
  <c r="K10" s="1"/>
  <c r="L10" s="1"/>
  <c r="J12"/>
  <c r="K12" s="1"/>
  <c r="L12" s="1"/>
  <c r="J13"/>
  <c r="K13" s="1"/>
  <c r="L13" s="1"/>
  <c r="B15" s="1"/>
  <c r="B17" s="1"/>
  <c r="B20" s="1"/>
  <c r="J8"/>
  <c r="K8" s="1"/>
  <c r="L8" s="1"/>
  <c r="J2"/>
  <c r="K2" s="1"/>
  <c r="L2" s="1"/>
  <c r="B14" s="1"/>
  <c r="B16" s="1"/>
  <c r="B19" s="1"/>
  <c r="J5"/>
  <c r="K5" s="1"/>
  <c r="L5" s="1"/>
</calcChain>
</file>

<file path=xl/sharedStrings.xml><?xml version="1.0" encoding="utf-8"?>
<sst xmlns="http://schemas.openxmlformats.org/spreadsheetml/2006/main" count="52" uniqueCount="41">
  <si>
    <t>D [mm]</t>
  </si>
  <si>
    <t>PIETRIS</t>
  </si>
  <si>
    <t>Parametru masurat</t>
  </si>
  <si>
    <t>Valoare</t>
  </si>
  <si>
    <t>UM</t>
  </si>
  <si>
    <t>Cota_min</t>
  </si>
  <si>
    <t>[m]</t>
  </si>
  <si>
    <t>Cota_max</t>
  </si>
  <si>
    <t>NISIP</t>
  </si>
  <si>
    <t>g</t>
  </si>
  <si>
    <t>[m/sec^2]</t>
  </si>
  <si>
    <t>PRAF</t>
  </si>
  <si>
    <t>Vlac</t>
  </si>
  <si>
    <t>[m3]</t>
  </si>
  <si>
    <t>ro_sediment</t>
  </si>
  <si>
    <t>[kg/m3]</t>
  </si>
  <si>
    <t>Clasa granulometrica</t>
  </si>
  <si>
    <t>Latime talveg b</t>
  </si>
  <si>
    <t>Lungime rau L</t>
  </si>
  <si>
    <t>Inaltime rau h</t>
  </si>
  <si>
    <t xml:space="preserve">J </t>
  </si>
  <si>
    <t>[-]</t>
  </si>
  <si>
    <t>Rh rau</t>
  </si>
  <si>
    <t>Vss [m/s]</t>
  </si>
  <si>
    <t>Vss0 [m/s]</t>
  </si>
  <si>
    <t>q [m2/s]</t>
  </si>
  <si>
    <t>h0 [m]</t>
  </si>
  <si>
    <t>qs [kg/(s*m)</t>
  </si>
  <si>
    <t>q0 [m2/s]</t>
  </si>
  <si>
    <t>Qs praf 0.004 mm</t>
  </si>
  <si>
    <t>Qs pietris 10 mm</t>
  </si>
  <si>
    <t>[kg/s]</t>
  </si>
  <si>
    <t>t colm cu Pi 10 mm</t>
  </si>
  <si>
    <t>t colm cu P 0.004 mm</t>
  </si>
  <si>
    <t>[s]</t>
  </si>
  <si>
    <t xml:space="preserve">1 zi </t>
  </si>
  <si>
    <t>[zi]</t>
  </si>
  <si>
    <t>qs pt J=0.0008  [kg/(s*m)</t>
  </si>
  <si>
    <t>qs pt J=0.001  [kg/(s*m)</t>
  </si>
  <si>
    <t>qs pt J=0.0013  [kg/(s*m)</t>
  </si>
  <si>
    <t>Aplicatia 11. Modelarea sedimentarii in regim dinamic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</si>
</sst>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/>
    <xf numFmtId="0" fontId="1" fillId="0" borderId="0" xfId="0" applyFont="1" applyFill="1" applyBorder="1"/>
    <xf numFmtId="2" fontId="0" fillId="0" borderId="0" xfId="0" applyNumberFormat="1" applyBorder="1"/>
    <xf numFmtId="0" fontId="0" fillId="0" borderId="0" xfId="0" applyBorder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Fill="1" applyBorder="1"/>
    <xf numFmtId="2" fontId="0" fillId="0" borderId="1" xfId="0" applyNumberFormat="1" applyBorder="1"/>
    <xf numFmtId="165" fontId="0" fillId="0" borderId="0" xfId="0" applyNumberFormat="1" applyBorder="1"/>
    <xf numFmtId="165" fontId="0" fillId="0" borderId="1" xfId="0" applyNumberForma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/>
    <xf numFmtId="0" fontId="2" fillId="2" borderId="1" xfId="0" applyFont="1" applyFill="1" applyBorder="1"/>
    <xf numFmtId="0" fontId="0" fillId="3" borderId="1" xfId="0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0" fontId="3" fillId="0" borderId="0" xfId="0" applyFont="1"/>
    <xf numFmtId="0" fontId="1" fillId="0" borderId="1" xfId="0" applyFont="1" applyBorder="1" applyAlignment="1">
      <alignment wrapText="1"/>
    </xf>
    <xf numFmtId="165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ysClr val="windowText" lastClr="000000"/>
                </a:solidFill>
              </a:rPr>
              <a:t>Variatia debitului de sediment (qs) transportat prin alunecare pe</a:t>
            </a:r>
            <a:r>
              <a:rPr lang="en-US" sz="1100" baseline="0">
                <a:solidFill>
                  <a:sysClr val="windowText" lastClr="000000"/>
                </a:solidFill>
              </a:rPr>
              <a:t> substrat</a:t>
            </a:r>
            <a:r>
              <a:rPr lang="en-US" sz="1100">
                <a:solidFill>
                  <a:sysClr val="windowText" lastClr="000000"/>
                </a:solidFill>
              </a:rPr>
              <a:t> in functie de </a:t>
            </a:r>
            <a:r>
              <a:rPr lang="en-US" sz="1100" b="0" i="0" u="none" strike="noStrike" baseline="0">
                <a:solidFill>
                  <a:sysClr val="windowText" lastClr="000000"/>
                </a:solidFill>
              </a:rPr>
              <a:t>diametrul mediu al granulelor  (D) si de gradientul hidraulic mediu al</a:t>
            </a:r>
            <a:r>
              <a:rPr lang="en-US" sz="1100">
                <a:solidFill>
                  <a:sysClr val="windowText" lastClr="000000"/>
                </a:solidFill>
              </a:rPr>
              <a:t> raului (J)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7.2791776027996538E-2"/>
          <c:y val="0.17171296296296304"/>
          <c:w val="0.67345862414908908"/>
          <c:h val="0.62271617089530451"/>
        </c:manualLayout>
      </c:layout>
      <c:scatterChart>
        <c:scatterStyle val="smoothMarker"/>
        <c:ser>
          <c:idx val="0"/>
          <c:order val="0"/>
          <c:tx>
            <c:strRef>
              <c:f>A11_Hidrodinamica_sedim!$N$1</c:f>
              <c:strCache>
                <c:ptCount val="1"/>
                <c:pt idx="0">
                  <c:v>qs pt J=0.0008  [kg/(s*m)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A11_Hidrodinamica_sedim!$F$2:$F$13</c:f>
              <c:numCache>
                <c:formatCode>General</c:formatCode>
                <c:ptCount val="12"/>
                <c:pt idx="0">
                  <c:v>10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  <c:pt idx="6">
                  <c:v>0.125</c:v>
                </c:pt>
                <c:pt idx="7">
                  <c:v>6.3E-2</c:v>
                </c:pt>
                <c:pt idx="8">
                  <c:v>3.1E-2</c:v>
                </c:pt>
                <c:pt idx="9">
                  <c:v>1.6E-2</c:v>
                </c:pt>
                <c:pt idx="10">
                  <c:v>8.0000000000000002E-3</c:v>
                </c:pt>
                <c:pt idx="11">
                  <c:v>4.0000000000000001E-3</c:v>
                </c:pt>
              </c:numCache>
            </c:numRef>
          </c:xVal>
          <c:yVal>
            <c:numRef>
              <c:f>A11_Hidrodinamica_sedim!$N$2:$N$13</c:f>
              <c:numCache>
                <c:formatCode>0.00</c:formatCode>
                <c:ptCount val="12"/>
                <c:pt idx="0">
                  <c:v>0.10540246738702491</c:v>
                </c:pt>
                <c:pt idx="1">
                  <c:v>0.30626390662762842</c:v>
                </c:pt>
                <c:pt idx="2">
                  <c:v>0.52122611465122859</c:v>
                </c:pt>
                <c:pt idx="3">
                  <c:v>0.84601430808089495</c:v>
                </c:pt>
                <c:pt idx="4">
                  <c:v>1.3533513474777887</c:v>
                </c:pt>
                <c:pt idx="5">
                  <c:v>2.1545774949490837</c:v>
                </c:pt>
                <c:pt idx="6">
                  <c:v>3.4243990416086376</c:v>
                </c:pt>
                <c:pt idx="7">
                  <c:v>5.410301398132721</c:v>
                </c:pt>
                <c:pt idx="8">
                  <c:v>8.683371892668232</c:v>
                </c:pt>
                <c:pt idx="9">
                  <c:v>13.49798536153704</c:v>
                </c:pt>
                <c:pt idx="10">
                  <c:v>21.429744442392099</c:v>
                </c:pt>
                <c:pt idx="11">
                  <c:v>34.020998757161621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B85E-4243-8A53-FBD2C109CE9B}"/>
            </c:ext>
          </c:extLst>
        </c:ser>
        <c:ser>
          <c:idx val="1"/>
          <c:order val="1"/>
          <c:tx>
            <c:strRef>
              <c:f>A11_Hidrodinamica_sedim!$O$1</c:f>
              <c:strCache>
                <c:ptCount val="1"/>
                <c:pt idx="0">
                  <c:v>qs pt J=0.001  [kg/(s*m)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A11_Hidrodinamica_sedim!$F$2:$F$13</c:f>
              <c:numCache>
                <c:formatCode>General</c:formatCode>
                <c:ptCount val="12"/>
                <c:pt idx="0">
                  <c:v>10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  <c:pt idx="6">
                  <c:v>0.125</c:v>
                </c:pt>
                <c:pt idx="7">
                  <c:v>6.3E-2</c:v>
                </c:pt>
                <c:pt idx="8">
                  <c:v>3.1E-2</c:v>
                </c:pt>
                <c:pt idx="9">
                  <c:v>1.6E-2</c:v>
                </c:pt>
                <c:pt idx="10">
                  <c:v>8.0000000000000002E-3</c:v>
                </c:pt>
                <c:pt idx="11">
                  <c:v>4.0000000000000001E-3</c:v>
                </c:pt>
              </c:numCache>
            </c:numRef>
          </c:xVal>
          <c:yVal>
            <c:numRef>
              <c:f>A11_Hidrodinamica_sedim!$O$2:$O$13</c:f>
              <c:numCache>
                <c:formatCode>0.00</c:formatCode>
                <c:ptCount val="12"/>
                <c:pt idx="0">
                  <c:v>0.17506466385106007</c:v>
                </c:pt>
                <c:pt idx="1">
                  <c:v>0.45101053149236076</c:v>
                </c:pt>
                <c:pt idx="2">
                  <c:v>0.75613480989009674</c:v>
                </c:pt>
                <c:pt idx="3">
                  <c:v>1.2216369475672908</c:v>
                </c:pt>
                <c:pt idx="4">
                  <c:v>1.9511371922120582</c:v>
                </c:pt>
                <c:pt idx="5">
                  <c:v>3.1044215600236229</c:v>
                </c:pt>
                <c:pt idx="6">
                  <c:v>4.932800939356234</c:v>
                </c:pt>
                <c:pt idx="7">
                  <c:v>7.7925241729883394</c:v>
                </c:pt>
                <c:pt idx="8">
                  <c:v>12.505900722694443</c:v>
                </c:pt>
                <c:pt idx="9">
                  <c:v>19.439181604239071</c:v>
                </c:pt>
                <c:pt idx="10">
                  <c:v>30.861249345970748</c:v>
                </c:pt>
                <c:pt idx="11">
                  <c:v>48.993077752618369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B85E-4243-8A53-FBD2C109CE9B}"/>
            </c:ext>
          </c:extLst>
        </c:ser>
        <c:ser>
          <c:idx val="2"/>
          <c:order val="2"/>
          <c:tx>
            <c:strRef>
              <c:f>A11_Hidrodinamica_sedim!$P$1</c:f>
              <c:strCache>
                <c:ptCount val="1"/>
                <c:pt idx="0">
                  <c:v>qs pt J=0.0013  [kg/(s*m)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A11_Hidrodinamica_sedim!$F$2:$F$13</c:f>
              <c:numCache>
                <c:formatCode>General</c:formatCode>
                <c:ptCount val="12"/>
                <c:pt idx="0">
                  <c:v>10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  <c:pt idx="6">
                  <c:v>0.125</c:v>
                </c:pt>
                <c:pt idx="7">
                  <c:v>6.3E-2</c:v>
                </c:pt>
                <c:pt idx="8">
                  <c:v>3.1E-2</c:v>
                </c:pt>
                <c:pt idx="9">
                  <c:v>1.6E-2</c:v>
                </c:pt>
                <c:pt idx="10">
                  <c:v>8.0000000000000002E-3</c:v>
                </c:pt>
                <c:pt idx="11">
                  <c:v>4.0000000000000001E-3</c:v>
                </c:pt>
              </c:numCache>
            </c:numRef>
          </c:xVal>
          <c:yVal>
            <c:numRef>
              <c:f>A11_Hidrodinamica_sedim!$P$2:$P$13</c:f>
              <c:numCache>
                <c:formatCode>0.00</c:formatCode>
                <c:ptCount val="12"/>
                <c:pt idx="0">
                  <c:v>0.30813686495141135</c:v>
                </c:pt>
                <c:pt idx="1">
                  <c:v>0.71954841126825231</c:v>
                </c:pt>
                <c:pt idx="2">
                  <c:v>1.1897356782611814</c:v>
                </c:pt>
                <c:pt idx="3">
                  <c:v>1.9138244923418142</c:v>
                </c:pt>
                <c:pt idx="4">
                  <c:v>3.0520860508539092</c:v>
                </c:pt>
                <c:pt idx="5">
                  <c:v>4.8533777559019837</c:v>
                </c:pt>
                <c:pt idx="6">
                  <c:v>7.7099773789160952</c:v>
                </c:pt>
                <c:pt idx="7">
                  <c:v>12.178330354632298</c:v>
                </c:pt>
                <c:pt idx="8">
                  <c:v>19.543211577099502</c:v>
                </c:pt>
                <c:pt idx="9">
                  <c:v>30.376815825127942</c:v>
                </c:pt>
                <c:pt idx="10">
                  <c:v>48.224293936115522</c:v>
                </c:pt>
                <c:pt idx="11">
                  <c:v>76.555903140178643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B85E-4243-8A53-FBD2C109CE9B}"/>
            </c:ext>
          </c:extLst>
        </c:ser>
        <c:axId val="106921344"/>
        <c:axId val="107038592"/>
      </c:scatterChart>
      <c:valAx>
        <c:axId val="106921344"/>
        <c:scaling>
          <c:logBase val="10"/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log (D [mm])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038592"/>
        <c:crosses val="autoZero"/>
        <c:crossBetween val="midCat"/>
      </c:valAx>
      <c:valAx>
        <c:axId val="1070385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qs  [kg/(s*m)]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21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30515</xdr:colOff>
      <xdr:row>13</xdr:row>
      <xdr:rowOff>101231</xdr:rowOff>
    </xdr:from>
    <xdr:to>
      <xdr:col>15</xdr:col>
      <xdr:colOff>634795</xdr:colOff>
      <xdr:row>33</xdr:row>
      <xdr:rowOff>25977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1D456F7-2B48-01CF-B470-36B9589F41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2.bin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110" zoomScaleNormal="110" workbookViewId="0">
      <selection activeCell="H17" sqref="H17"/>
    </sheetView>
  </sheetViews>
  <sheetFormatPr defaultRowHeight="15"/>
  <cols>
    <col min="1" max="1" width="18.5703125" bestFit="1" customWidth="1"/>
    <col min="2" max="2" width="15" customWidth="1"/>
    <col min="4" max="4" width="5.7109375" customWidth="1"/>
    <col min="5" max="5" width="14.5703125" customWidth="1"/>
    <col min="7" max="7" width="8.7109375" style="13"/>
    <col min="8" max="8" width="9.85546875" style="13" customWidth="1"/>
    <col min="9" max="11" width="8.7109375" style="13"/>
    <col min="12" max="12" width="12.140625" style="13" customWidth="1"/>
    <col min="13" max="13" width="2.5703125" style="13" customWidth="1"/>
    <col min="14" max="14" width="13" customWidth="1"/>
    <col min="15" max="15" width="12.5703125" customWidth="1"/>
    <col min="16" max="16" width="13.7109375" customWidth="1"/>
    <col min="17" max="17" width="3.5703125" customWidth="1"/>
  </cols>
  <sheetData>
    <row r="1" spans="1:16" ht="30" customHeight="1">
      <c r="A1" s="27" t="s">
        <v>40</v>
      </c>
      <c r="C1" s="1"/>
      <c r="E1" s="28" t="s">
        <v>16</v>
      </c>
      <c r="F1" s="2" t="s">
        <v>0</v>
      </c>
      <c r="G1" s="2" t="s">
        <v>23</v>
      </c>
      <c r="H1" s="16" t="s">
        <v>24</v>
      </c>
      <c r="I1" s="16" t="s">
        <v>25</v>
      </c>
      <c r="J1" s="16" t="s">
        <v>26</v>
      </c>
      <c r="K1" s="16" t="s">
        <v>28</v>
      </c>
      <c r="L1" s="16" t="s">
        <v>27</v>
      </c>
      <c r="M1" s="11"/>
      <c r="N1" s="24" t="s">
        <v>37</v>
      </c>
      <c r="O1" s="24" t="s">
        <v>38</v>
      </c>
      <c r="P1" s="24" t="s">
        <v>39</v>
      </c>
    </row>
    <row r="2" spans="1:16">
      <c r="C2" s="1"/>
      <c r="E2" s="3" t="s">
        <v>1</v>
      </c>
      <c r="F2" s="22">
        <v>10</v>
      </c>
      <c r="G2" s="17">
        <f>26*($B$13/(F2/1000))^(1/6)*SQRT($B$13*$B$12)</f>
        <v>1.7346867130320041</v>
      </c>
      <c r="H2" s="17">
        <f>SQRT($B$9*100*(15*F2/10+0.6))/100</f>
        <v>1.237077200501246</v>
      </c>
      <c r="I2" s="17">
        <f>$B$8*G2</f>
        <v>3.4693734260640081</v>
      </c>
      <c r="J2" s="19">
        <f>$B$8*(H2/G2)^(3/2)</f>
        <v>1.2044634397829763</v>
      </c>
      <c r="K2" s="19">
        <f>J2*H2</f>
        <v>1.4900142601928255</v>
      </c>
      <c r="L2" s="17">
        <f>7000/SQRT(F2)*$B$12^(3/2)*(I2-K2)</f>
        <v>0.10540246738702491</v>
      </c>
      <c r="M2" s="12"/>
      <c r="N2" s="17">
        <v>0.10540246738702491</v>
      </c>
      <c r="O2" s="17">
        <v>0.17506466385106007</v>
      </c>
      <c r="P2" s="17">
        <v>0.30813686495141135</v>
      </c>
    </row>
    <row r="3" spans="1:16">
      <c r="A3" s="5" t="s">
        <v>2</v>
      </c>
      <c r="B3" s="2" t="s">
        <v>3</v>
      </c>
      <c r="C3" s="5" t="s">
        <v>4</v>
      </c>
      <c r="E3" s="3"/>
      <c r="F3" s="6">
        <v>4</v>
      </c>
      <c r="G3" s="17">
        <f t="shared" ref="G3:G13" si="0">26*($B$13/(F3/1000))^(1/6)*SQRT($B$13*$B$12)</f>
        <v>2.0208979659118809</v>
      </c>
      <c r="H3" s="17">
        <f t="shared" ref="H3:H13" si="1">SQRT($B$9*100*(15*F3/10+0.6))/100</f>
        <v>0.8046489917970443</v>
      </c>
      <c r="I3" s="17">
        <f t="shared" ref="I3:I13" si="2">$B$8*G3</f>
        <v>4.0417959318237617</v>
      </c>
      <c r="J3" s="19">
        <f t="shared" ref="J3:J13" si="3">$B$8*(H3/G3)^(3/2)</f>
        <v>0.50248502409078488</v>
      </c>
      <c r="K3" s="19">
        <f t="shared" ref="K3:K13" si="4">J3*H3</f>
        <v>0.40432406802776355</v>
      </c>
      <c r="L3" s="17">
        <f t="shared" ref="L3:L13" si="5">7000/SQRT(F3)*$B$12^(3/2)*(I3-K3)</f>
        <v>0.30626390662762842</v>
      </c>
      <c r="M3" s="12"/>
      <c r="N3" s="17">
        <v>0.30626390662762842</v>
      </c>
      <c r="O3" s="17">
        <v>0.45101053149236076</v>
      </c>
      <c r="P3" s="17">
        <v>0.71954841126825231</v>
      </c>
    </row>
    <row r="4" spans="1:16">
      <c r="A4" s="7" t="s">
        <v>5</v>
      </c>
      <c r="B4" s="7">
        <v>229</v>
      </c>
      <c r="C4" s="7" t="s">
        <v>6</v>
      </c>
      <c r="E4" s="3"/>
      <c r="F4" s="4">
        <v>2</v>
      </c>
      <c r="G4" s="17">
        <f t="shared" si="0"/>
        <v>2.2683812702416954</v>
      </c>
      <c r="H4" s="17">
        <f t="shared" si="1"/>
        <v>0.59427266469189044</v>
      </c>
      <c r="I4" s="17">
        <f t="shared" si="2"/>
        <v>4.5367625404833909</v>
      </c>
      <c r="J4" s="19">
        <f t="shared" si="3"/>
        <v>0.26818503969006718</v>
      </c>
      <c r="K4" s="19">
        <f t="shared" si="4"/>
        <v>0.15937503816711662</v>
      </c>
      <c r="L4" s="17">
        <f t="shared" si="5"/>
        <v>0.52122611465122859</v>
      </c>
      <c r="M4" s="12"/>
      <c r="N4" s="17">
        <v>0.52122611465122859</v>
      </c>
      <c r="O4" s="17">
        <v>0.75613480989009674</v>
      </c>
      <c r="P4" s="17">
        <v>1.1897356782611814</v>
      </c>
    </row>
    <row r="5" spans="1:16">
      <c r="A5" s="7" t="s">
        <v>7</v>
      </c>
      <c r="B5" s="7">
        <v>230</v>
      </c>
      <c r="C5" s="7" t="s">
        <v>6</v>
      </c>
      <c r="E5" s="3" t="s">
        <v>8</v>
      </c>
      <c r="F5" s="4">
        <v>1</v>
      </c>
      <c r="G5" s="17">
        <f t="shared" si="0"/>
        <v>2.5461718869421111</v>
      </c>
      <c r="H5" s="17">
        <f t="shared" si="1"/>
        <v>0.45388324489894977</v>
      </c>
      <c r="I5" s="17">
        <f t="shared" si="2"/>
        <v>5.0923437738842221</v>
      </c>
      <c r="J5" s="19">
        <f t="shared" si="3"/>
        <v>0.15052708250173577</v>
      </c>
      <c r="K5" s="19">
        <f t="shared" si="4"/>
        <v>6.832172065105975E-2</v>
      </c>
      <c r="L5" s="17">
        <f t="shared" si="5"/>
        <v>0.84601430808089495</v>
      </c>
      <c r="M5" s="12"/>
      <c r="N5" s="17">
        <v>0.84601430808089495</v>
      </c>
      <c r="O5" s="17">
        <v>1.2216369475672908</v>
      </c>
      <c r="P5" s="17">
        <v>1.9138244923418142</v>
      </c>
    </row>
    <row r="6" spans="1:16">
      <c r="A6" s="7" t="s">
        <v>18</v>
      </c>
      <c r="B6" s="7">
        <v>1200</v>
      </c>
      <c r="C6" s="7" t="s">
        <v>6</v>
      </c>
      <c r="E6" s="3"/>
      <c r="F6" s="4">
        <v>0.5</v>
      </c>
      <c r="G6" s="17">
        <f t="shared" si="0"/>
        <v>2.8579813115647825</v>
      </c>
      <c r="H6" s="17">
        <f t="shared" si="1"/>
        <v>0.36391619914480317</v>
      </c>
      <c r="I6" s="17">
        <f t="shared" si="2"/>
        <v>5.715962623129565</v>
      </c>
      <c r="J6" s="19">
        <f t="shared" si="3"/>
        <v>9.0874702200799018E-2</v>
      </c>
      <c r="K6" s="19">
        <f t="shared" si="4"/>
        <v>3.3070776223330656E-2</v>
      </c>
      <c r="L6" s="17">
        <f t="shared" si="5"/>
        <v>1.3533513474777887</v>
      </c>
      <c r="M6" s="12"/>
      <c r="N6" s="17">
        <v>1.3533513474777887</v>
      </c>
      <c r="O6" s="17">
        <v>1.9511371922120582</v>
      </c>
      <c r="P6" s="17">
        <v>3.0520860508539092</v>
      </c>
    </row>
    <row r="7" spans="1:16">
      <c r="A7" s="7" t="s">
        <v>17</v>
      </c>
      <c r="B7" s="7">
        <v>5</v>
      </c>
      <c r="C7" s="7" t="s">
        <v>6</v>
      </c>
      <c r="E7" s="3"/>
      <c r="F7" s="4">
        <v>0.25</v>
      </c>
      <c r="G7" s="17">
        <f t="shared" si="0"/>
        <v>3.2079755570089148</v>
      </c>
      <c r="H7" s="17">
        <f t="shared" si="1"/>
        <v>0.30926930012531151</v>
      </c>
      <c r="I7" s="17">
        <f t="shared" si="2"/>
        <v>6.4159511140178296</v>
      </c>
      <c r="J7" s="19">
        <f t="shared" si="3"/>
        <v>5.9867157345592246E-2</v>
      </c>
      <c r="K7" s="19">
        <f t="shared" si="4"/>
        <v>1.8515073852763218E-2</v>
      </c>
      <c r="L7" s="17">
        <f t="shared" si="5"/>
        <v>2.1545774949490837</v>
      </c>
      <c r="M7" s="12"/>
      <c r="N7" s="17">
        <v>2.1545774949490837</v>
      </c>
      <c r="O7" s="17">
        <v>3.1044215600236229</v>
      </c>
      <c r="P7" s="17">
        <v>4.8533777559019837</v>
      </c>
    </row>
    <row r="8" spans="1:16">
      <c r="A8" s="7" t="s">
        <v>19</v>
      </c>
      <c r="B8" s="7">
        <v>2</v>
      </c>
      <c r="C8" s="7" t="s">
        <v>6</v>
      </c>
      <c r="E8" s="3"/>
      <c r="F8" s="4">
        <v>0.125</v>
      </c>
      <c r="G8" s="17">
        <f>26*($B$13/(F8/1000))^(1/6)*SQRT($B$13*$B$12)</f>
        <v>3.6008308146466286</v>
      </c>
      <c r="H8" s="17">
        <f t="shared" si="1"/>
        <v>0.2779455882002807</v>
      </c>
      <c r="I8" s="17">
        <f t="shared" si="2"/>
        <v>7.2016616292932571</v>
      </c>
      <c r="J8" s="19">
        <f t="shared" si="3"/>
        <v>4.2890943353190096E-2</v>
      </c>
      <c r="K8" s="19">
        <f t="shared" si="4"/>
        <v>1.1921348478767342E-2</v>
      </c>
      <c r="L8" s="17">
        <f t="shared" si="5"/>
        <v>3.4243990416086376</v>
      </c>
      <c r="M8" s="12"/>
      <c r="N8" s="17">
        <v>3.4243990416086376</v>
      </c>
      <c r="O8" s="17">
        <v>4.932800939356234</v>
      </c>
      <c r="P8" s="17">
        <v>7.7099773789160952</v>
      </c>
    </row>
    <row r="9" spans="1:16">
      <c r="A9" s="7" t="s">
        <v>9</v>
      </c>
      <c r="B9" s="8">
        <v>9.81</v>
      </c>
      <c r="C9" s="7" t="s">
        <v>10</v>
      </c>
      <c r="E9" s="3"/>
      <c r="F9" s="4">
        <v>6.3E-2</v>
      </c>
      <c r="G9" s="17">
        <f t="shared" si="0"/>
        <v>4.0364318751429096</v>
      </c>
      <c r="H9" s="17">
        <f t="shared" si="1"/>
        <v>0.26101810282047488</v>
      </c>
      <c r="I9" s="17">
        <f t="shared" si="2"/>
        <v>8.0728637502858192</v>
      </c>
      <c r="J9" s="19">
        <f t="shared" si="3"/>
        <v>3.2888154057501492E-2</v>
      </c>
      <c r="K9" s="19">
        <f t="shared" si="4"/>
        <v>8.5844035773565436E-3</v>
      </c>
      <c r="L9" s="17">
        <f t="shared" si="5"/>
        <v>5.410301398132721</v>
      </c>
      <c r="M9" s="12"/>
      <c r="N9" s="17">
        <v>5.410301398132721</v>
      </c>
      <c r="O9" s="17">
        <v>7.7925241729883394</v>
      </c>
      <c r="P9" s="17">
        <v>12.178330354632298</v>
      </c>
    </row>
    <row r="10" spans="1:16">
      <c r="A10" s="7" t="s">
        <v>14</v>
      </c>
      <c r="B10" s="7">
        <v>2650</v>
      </c>
      <c r="C10" s="7" t="s">
        <v>15</v>
      </c>
      <c r="E10" s="3" t="s">
        <v>11</v>
      </c>
      <c r="F10" s="10">
        <v>3.1E-2</v>
      </c>
      <c r="G10" s="17">
        <f t="shared" si="0"/>
        <v>4.5428399500880428</v>
      </c>
      <c r="H10" s="17">
        <f t="shared" si="1"/>
        <v>0.25183655413779787</v>
      </c>
      <c r="I10" s="17">
        <f t="shared" si="2"/>
        <v>9.0856799001760855</v>
      </c>
      <c r="J10" s="19">
        <f t="shared" si="3"/>
        <v>2.6104597035001152E-2</v>
      </c>
      <c r="K10" s="19">
        <f t="shared" si="4"/>
        <v>6.5740917644504654E-3</v>
      </c>
      <c r="L10" s="17">
        <f t="shared" si="5"/>
        <v>8.683371892668232</v>
      </c>
      <c r="M10" s="12"/>
      <c r="N10" s="17">
        <v>8.683371892668232</v>
      </c>
      <c r="O10" s="17">
        <v>12.505900722694443</v>
      </c>
      <c r="P10" s="17">
        <v>19.543211577099502</v>
      </c>
    </row>
    <row r="11" spans="1:16">
      <c r="A11" s="9" t="s">
        <v>12</v>
      </c>
      <c r="B11" s="7">
        <v>100000</v>
      </c>
      <c r="C11" s="7" t="s">
        <v>13</v>
      </c>
      <c r="E11" s="3"/>
      <c r="F11" s="10">
        <v>1.6E-2</v>
      </c>
      <c r="G11" s="17">
        <f t="shared" si="0"/>
        <v>5.0722547191477512</v>
      </c>
      <c r="H11" s="17">
        <f t="shared" si="1"/>
        <v>0.24741544010024921</v>
      </c>
      <c r="I11" s="17">
        <f t="shared" si="2"/>
        <v>10.144509438295502</v>
      </c>
      <c r="J11" s="19">
        <f t="shared" si="3"/>
        <v>2.1546097022143676E-2</v>
      </c>
      <c r="K11" s="19">
        <f t="shared" si="4"/>
        <v>5.3308370771763466E-3</v>
      </c>
      <c r="L11" s="17">
        <f t="shared" si="5"/>
        <v>13.49798536153704</v>
      </c>
      <c r="M11" s="12"/>
      <c r="N11" s="17">
        <v>13.49798536153704</v>
      </c>
      <c r="O11" s="17">
        <v>19.439181604239071</v>
      </c>
      <c r="P11" s="17">
        <v>30.376815825127942</v>
      </c>
    </row>
    <row r="12" spans="1:16">
      <c r="A12" s="23" t="s">
        <v>20</v>
      </c>
      <c r="B12" s="29">
        <f>(B5-B4)/B6</f>
        <v>8.3333333333333339E-4</v>
      </c>
      <c r="C12" s="7" t="s">
        <v>21</v>
      </c>
      <c r="E12" s="3"/>
      <c r="F12" s="10">
        <v>8.0000000000000002E-3</v>
      </c>
      <c r="G12" s="17">
        <f t="shared" si="0"/>
        <v>5.693413421601468</v>
      </c>
      <c r="H12" s="17">
        <f t="shared" si="1"/>
        <v>0.24502489669419308</v>
      </c>
      <c r="I12" s="17">
        <f t="shared" si="2"/>
        <v>11.386826843202936</v>
      </c>
      <c r="J12" s="19">
        <f t="shared" si="3"/>
        <v>1.7856084668953359E-2</v>
      </c>
      <c r="K12" s="19">
        <f t="shared" si="4"/>
        <v>4.3751853013730621E-3</v>
      </c>
      <c r="L12" s="17">
        <f t="shared" si="5"/>
        <v>21.429744442392099</v>
      </c>
      <c r="M12" s="12"/>
      <c r="N12" s="17">
        <v>21.429744442392099</v>
      </c>
      <c r="O12" s="17">
        <v>30.861249345970748</v>
      </c>
      <c r="P12" s="17">
        <v>48.224293936115522</v>
      </c>
    </row>
    <row r="13" spans="1:16">
      <c r="A13" s="9" t="s">
        <v>22</v>
      </c>
      <c r="B13" s="15">
        <f>B8*B7/(B7+2*B8)</f>
        <v>1.1111111111111112</v>
      </c>
      <c r="C13" s="7" t="s">
        <v>6</v>
      </c>
      <c r="E13" s="3"/>
      <c r="F13" s="22">
        <v>4.0000000000000001E-3</v>
      </c>
      <c r="G13" s="17">
        <f t="shared" si="0"/>
        <v>6.39064049108286</v>
      </c>
      <c r="H13" s="17">
        <f t="shared" si="1"/>
        <v>0.2438208358610888</v>
      </c>
      <c r="I13" s="17">
        <f t="shared" si="2"/>
        <v>12.78128098216572</v>
      </c>
      <c r="J13" s="19">
        <f t="shared" si="3"/>
        <v>1.4904576455853202E-2</v>
      </c>
      <c r="K13" s="19">
        <f t="shared" si="4"/>
        <v>3.6340462896216319E-3</v>
      </c>
      <c r="L13" s="17">
        <f t="shared" si="5"/>
        <v>34.020998757161621</v>
      </c>
      <c r="M13" s="12"/>
      <c r="N13" s="17">
        <v>34.020998757161621</v>
      </c>
      <c r="O13" s="17">
        <v>48.993077752618369</v>
      </c>
      <c r="P13" s="17">
        <v>76.555903140178643</v>
      </c>
    </row>
    <row r="14" spans="1:16">
      <c r="A14" s="9" t="s">
        <v>30</v>
      </c>
      <c r="B14" s="15">
        <f>L2*B7</f>
        <v>0.5270123369351245</v>
      </c>
      <c r="C14" s="7" t="s">
        <v>31</v>
      </c>
      <c r="E14" s="20"/>
      <c r="F14" s="21"/>
      <c r="G14" s="12"/>
      <c r="H14" s="12"/>
      <c r="I14" s="12"/>
      <c r="J14" s="18"/>
      <c r="K14" s="18"/>
      <c r="L14" s="12"/>
      <c r="M14" s="12"/>
      <c r="O14" s="26"/>
    </row>
    <row r="15" spans="1:16">
      <c r="A15" s="9" t="s">
        <v>29</v>
      </c>
      <c r="B15" s="15">
        <f>L13*B7</f>
        <v>170.10499378580812</v>
      </c>
      <c r="C15" s="7" t="s">
        <v>31</v>
      </c>
      <c r="E15" s="25"/>
      <c r="F15" s="21"/>
      <c r="G15" s="12"/>
      <c r="H15" s="12"/>
      <c r="I15" s="12"/>
      <c r="J15" s="18"/>
      <c r="K15" s="18"/>
      <c r="L15" s="12"/>
      <c r="M15" s="12"/>
    </row>
    <row r="16" spans="1:16">
      <c r="A16" s="9" t="s">
        <v>32</v>
      </c>
      <c r="B16" s="15">
        <f>B11/(B14/B10)</f>
        <v>502834528.58262336</v>
      </c>
      <c r="C16" s="7" t="s">
        <v>34</v>
      </c>
      <c r="E16" s="20"/>
      <c r="F16" s="21"/>
      <c r="G16" s="12"/>
      <c r="H16" s="12"/>
      <c r="I16" s="12"/>
      <c r="J16" s="18"/>
      <c r="K16" s="18"/>
      <c r="L16" s="12"/>
      <c r="M16" s="12"/>
    </row>
    <row r="17" spans="1:13">
      <c r="A17" s="9" t="s">
        <v>33</v>
      </c>
      <c r="B17" s="15">
        <f>B11/(B15/B10)</f>
        <v>1557861.3778598483</v>
      </c>
      <c r="C17" s="7" t="s">
        <v>34</v>
      </c>
      <c r="E17" s="20"/>
      <c r="F17" s="21"/>
      <c r="G17" s="12"/>
      <c r="H17" s="12"/>
      <c r="I17" s="12"/>
      <c r="J17" s="18"/>
      <c r="K17" s="18"/>
      <c r="L17" s="12"/>
      <c r="M17" s="12"/>
    </row>
    <row r="18" spans="1:13">
      <c r="A18" s="9" t="s">
        <v>35</v>
      </c>
      <c r="B18" s="14">
        <f>24*60*60</f>
        <v>86400</v>
      </c>
      <c r="C18" s="7" t="s">
        <v>34</v>
      </c>
    </row>
    <row r="19" spans="1:13">
      <c r="A19" s="9" t="s">
        <v>32</v>
      </c>
      <c r="B19" s="14">
        <f>B16/B18</f>
        <v>5819.8440808174</v>
      </c>
      <c r="C19" s="7" t="s">
        <v>36</v>
      </c>
    </row>
    <row r="20" spans="1:13">
      <c r="A20" s="9" t="s">
        <v>33</v>
      </c>
      <c r="B20" s="14">
        <f>B17/B18</f>
        <v>18.030802984488986</v>
      </c>
      <c r="C20" s="7" t="s">
        <v>36</v>
      </c>
    </row>
    <row r="21" spans="1:13">
      <c r="C21" s="1"/>
    </row>
    <row r="22" spans="1:13">
      <c r="C22" s="1"/>
    </row>
    <row r="23" spans="1:13">
      <c r="C23" s="1"/>
    </row>
    <row r="24" spans="1:13">
      <c r="C24" s="1"/>
    </row>
    <row r="25" spans="1:13">
      <c r="C25" s="1"/>
    </row>
    <row r="26" spans="1:13">
      <c r="C26" s="1"/>
    </row>
    <row r="27" spans="1:13">
      <c r="C27" s="1"/>
    </row>
    <row r="28" spans="1:13">
      <c r="C28" s="1"/>
    </row>
    <row r="29" spans="1:13">
      <c r="C29" s="1"/>
    </row>
    <row r="30" spans="1:13">
      <c r="C30" s="1"/>
    </row>
    <row r="31" spans="1:13">
      <c r="C31" s="1"/>
    </row>
    <row r="32" spans="1:13">
      <c r="C32" s="1"/>
    </row>
    <row r="33" spans="3:3">
      <c r="C33" s="1"/>
    </row>
    <row r="34" spans="3:3">
      <c r="C34" s="1"/>
    </row>
    <row r="35" spans="3:3">
      <c r="C35" s="1"/>
    </row>
    <row r="36" spans="3:3">
      <c r="C36" s="1"/>
    </row>
    <row r="37" spans="3:3">
      <c r="C37" s="1"/>
    </row>
    <row r="38" spans="3:3">
      <c r="C38" s="1"/>
    </row>
    <row r="39" spans="3:3">
      <c r="C39" s="1"/>
    </row>
    <row r="40" spans="3:3">
      <c r="C40" s="1"/>
    </row>
    <row r="41" spans="3:3">
      <c r="C41" s="1"/>
    </row>
    <row r="42" spans="3:3">
      <c r="C42" s="1"/>
    </row>
    <row r="43" spans="3:3">
      <c r="C43" s="1"/>
    </row>
    <row r="44" spans="3:3">
      <c r="C44" s="1"/>
    </row>
    <row r="45" spans="3:3">
      <c r="C45" s="1"/>
    </row>
  </sheetData>
  <sheetProtection password="F69D" sheet="1" objects="1" scenarios="1" selectLockedCells="1"/>
  <pageMargins left="0.7" right="0.7" top="0.75" bottom="0.75" header="0.3" footer="0.3"/>
  <pageSetup orientation="portrait" r:id="rId1"/>
  <drawing r:id="rId2"/>
  <legacyDrawing r:id="rId3"/>
  <oleObjects>
    <oleObject progId="Equation.3" shapeId="1025" r:id="rId4"/>
    <oleObject progId="Equation.3" shapeId="1026" r:id="rId5"/>
    <oleObject progId="Equation.3" shapeId="1027" r:id="rId6"/>
    <oleObject progId="Equation.3" shapeId="1028" r:id="rId7"/>
    <oleObject progId="Equation.3" shapeId="1029" r:id="rId8"/>
    <oleObject progId="Equation.3" shapeId="1030" r:id="rId9"/>
    <oleObject progId="Equation.3" shapeId="1031" r:id="rId10"/>
    <oleObject progId="Equation.3" shapeId="1032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A11_Hidrodinamica_sedim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</dc:creator>
  <cp:lastModifiedBy>Mihaela</cp:lastModifiedBy>
  <dcterms:created xsi:type="dcterms:W3CDTF">2022-05-10T21:41:44Z</dcterms:created>
  <dcterms:modified xsi:type="dcterms:W3CDTF">2022-06-11T20:27:34Z</dcterms:modified>
</cp:coreProperties>
</file>